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pt-ndefstore\Services Generaux\POLE GESTION PRESTATAIRES\NETTOYAGE DES LOCAUX\01 - DOSSIERS MARCHES\MARCHE 2026 - 2030\4_CCTP ET ANNEXES\5_Modification\"/>
    </mc:Choice>
  </mc:AlternateContent>
  <xr:revisionPtr revIDLastSave="0" documentId="13_ncr:1_{2FD5CD09-D203-4409-877A-A8627F4A9729}" xr6:coauthVersionLast="47" xr6:coauthVersionMax="47" xr10:uidLastSave="{00000000-0000-0000-0000-000000000000}"/>
  <bookViews>
    <workbookView xWindow="-60" yWindow="156" windowWidth="21600" windowHeight="12588" tabRatio="880" firstSheet="32" activeTab="32" xr2:uid="{6E0C33CB-FC61-4B06-B80E-0F01CD04846E}"/>
  </bookViews>
  <sheets>
    <sheet name="ALENCON SS" sheetId="45" r:id="rId1"/>
    <sheet name="ALENCON RDC" sheetId="1" r:id="rId2"/>
    <sheet name="AMIENS LOG RDC" sheetId="3" r:id="rId3"/>
    <sheet name="AMIENS LOG 1ER" sheetId="4" r:id="rId4"/>
    <sheet name="AMIENS MDD" sheetId="5" r:id="rId5"/>
    <sheet name="AMIENS CHU" sheetId="61" r:id="rId6"/>
    <sheet name="ARRAS LOG" sheetId="6" r:id="rId7"/>
    <sheet name="ARRAS MDD RDC" sheetId="65" r:id="rId8"/>
    <sheet name="ARRAS MDD 1ER" sheetId="66" r:id="rId9"/>
    <sheet name="BG BAT1 SS" sheetId="10" r:id="rId10"/>
    <sheet name="BG BAT1 RDC" sheetId="9" r:id="rId11"/>
    <sheet name="BG BAT1 1ER" sheetId="47" r:id="rId12"/>
    <sheet name="BG BAT2 RDC" sheetId="11" r:id="rId13"/>
    <sheet name="BG BAT2 1ER" sheetId="12" r:id="rId14"/>
    <sheet name="BG BAT2 2EME" sheetId="13" r:id="rId15"/>
    <sheet name="BG GARAGE RDC" sheetId="14" r:id="rId16"/>
    <sheet name="BG GARAGE 1ER" sheetId="15" r:id="rId17"/>
    <sheet name="CAEN SS" sheetId="17" r:id="rId18"/>
    <sheet name="CAEN RDC" sheetId="18" r:id="rId19"/>
    <sheet name="CAEN 1ER" sheetId="19" r:id="rId20"/>
    <sheet name="CHERBOURG" sheetId="20" r:id="rId21"/>
    <sheet name="CREIL RDC" sheetId="21" r:id="rId22"/>
    <sheet name="CREIL 1ER" sheetId="22" r:id="rId23"/>
    <sheet name="DIEPPE" sheetId="48" r:id="rId24"/>
    <sheet name="DUNKERQUE" sheetId="23" r:id="rId25"/>
    <sheet name="EVREUX" sheetId="64" r:id="rId26"/>
    <sheet name="HAZEBROUCK" sheetId="49" r:id="rId27"/>
    <sheet name="LE HAVRE SS" sheetId="25" r:id="rId28"/>
    <sheet name="LE HAVRE RDC" sheetId="26" r:id="rId29"/>
    <sheet name="LENS" sheetId="27" r:id="rId30"/>
    <sheet name="LILLE BELFORT RDC" sheetId="70" r:id="rId31"/>
    <sheet name="LILLE BELFORT 1ER" sheetId="68" r:id="rId32"/>
    <sheet name="LILLE BELFORT 2EME" sheetId="55" r:id="rId33"/>
    <sheet name="LILLE BELFORT 3EME" sheetId="69" r:id="rId34"/>
    <sheet name="LILLE BELFORT 4EME" sheetId="67" r:id="rId35"/>
    <sheet name="LILLE CHU SS" sheetId="28" r:id="rId36"/>
    <sheet name="LILLE CHU RDC" sheetId="29" r:id="rId37"/>
    <sheet name="LILLE MDD RDC" sheetId="31" r:id="rId38"/>
    <sheet name="LOOS QBD" sheetId="50" r:id="rId39"/>
    <sheet name="LOOS SIEGE SS" sheetId="32" r:id="rId40"/>
    <sheet name="LOOS SIEGE RDC" sheetId="33" r:id="rId41"/>
    <sheet name="LOOS SIEGE 1ER" sheetId="34" r:id="rId42"/>
    <sheet name="LOOS SIEGE 2EME" sheetId="35" r:id="rId43"/>
    <sheet name="LOOS SIEGE 3EME" sheetId="36" r:id="rId44"/>
    <sheet name="MONTIVILLIERS" sheetId="60" r:id="rId45"/>
    <sheet name="ROUEN" sheetId="57" r:id="rId46"/>
    <sheet name="ST LO RDC" sheetId="58" r:id="rId47"/>
    <sheet name="ST LO 1ER" sheetId="59" r:id="rId48"/>
    <sheet name="ST QUENTIN CH" sheetId="41" r:id="rId49"/>
    <sheet name="ST QUENTIN POMPIDOU" sheetId="62" r:id="rId50"/>
    <sheet name="SECLIN RDC" sheetId="52" r:id="rId51"/>
    <sheet name="SECLIN 1ER" sheetId="53" r:id="rId52"/>
    <sheet name="VALENCIENNES CH" sheetId="42" r:id="rId53"/>
    <sheet name="VALENCIENNES MDD RDC" sheetId="54" r:id="rId54"/>
    <sheet name="VALENCIENNES MDD 1ER" sheetId="43" r:id="rId55"/>
    <sheet name="VILLENEUVE ST GERMAIN" sheetId="63" r:id="rId56"/>
    <sheet name="Feuil1" sheetId="56" state="hidden" r:id="rId5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9" i="55" l="1"/>
  <c r="I32" i="34"/>
  <c r="I31" i="34"/>
  <c r="I23" i="34"/>
  <c r="I28" i="35"/>
  <c r="I30" i="35"/>
  <c r="I34" i="35"/>
  <c r="I25" i="36"/>
  <c r="I21" i="36"/>
  <c r="I20" i="36"/>
  <c r="I53" i="36"/>
  <c r="I18" i="42"/>
  <c r="I16" i="48"/>
  <c r="I69" i="18"/>
  <c r="I65" i="18"/>
  <c r="I59" i="18"/>
  <c r="I115" i="9"/>
  <c r="I37" i="61"/>
  <c r="I7" i="61"/>
  <c r="I31" i="5"/>
  <c r="I21" i="5"/>
  <c r="I10" i="43"/>
  <c r="I30" i="54"/>
  <c r="I29" i="54"/>
  <c r="I33" i="42"/>
  <c r="I81" i="52"/>
  <c r="I79" i="52"/>
  <c r="I70" i="52"/>
  <c r="I65" i="52"/>
  <c r="I64" i="52"/>
  <c r="I34" i="41"/>
  <c r="I39" i="58"/>
  <c r="I31" i="58"/>
  <c r="I23" i="58"/>
  <c r="I34" i="57"/>
  <c r="I30" i="60"/>
  <c r="I24" i="60"/>
  <c r="I113" i="50"/>
  <c r="I85" i="31"/>
  <c r="I84" i="31"/>
  <c r="I83" i="31"/>
  <c r="I12" i="29"/>
  <c r="I48" i="29"/>
  <c r="I35" i="29"/>
  <c r="I18" i="29"/>
  <c r="I38" i="64"/>
  <c r="I13" i="21"/>
  <c r="I29" i="20"/>
  <c r="I24" i="13" l="1"/>
  <c r="I24" i="61"/>
  <c r="I9" i="5"/>
  <c r="I37" i="3"/>
  <c r="I20" i="45"/>
  <c r="I20" i="54"/>
  <c r="I31" i="42"/>
  <c r="I25" i="42"/>
  <c r="I27" i="42"/>
  <c r="I19" i="42"/>
  <c r="I20" i="42"/>
  <c r="I17" i="42"/>
  <c r="I9" i="42"/>
  <c r="I22" i="41"/>
  <c r="I20" i="41"/>
  <c r="I18" i="41"/>
  <c r="I13" i="41"/>
  <c r="I28" i="58"/>
  <c r="I24" i="58"/>
  <c r="I20" i="57"/>
  <c r="I25" i="60"/>
  <c r="I23" i="33"/>
  <c r="I61" i="50"/>
  <c r="I71" i="31"/>
  <c r="I72" i="31"/>
  <c r="I60" i="31"/>
  <c r="I58" i="31"/>
  <c r="I31" i="29"/>
  <c r="I30" i="29"/>
  <c r="I22" i="29"/>
  <c r="I23" i="29"/>
  <c r="I15" i="29"/>
  <c r="I127" i="55"/>
  <c r="I7" i="55"/>
  <c r="I46" i="27"/>
  <c r="I40" i="27"/>
  <c r="I36" i="27"/>
  <c r="I35" i="27"/>
  <c r="I30" i="27"/>
  <c r="I26" i="27"/>
  <c r="I23" i="26"/>
  <c r="I4" i="25"/>
  <c r="I16" i="25"/>
  <c r="I6" i="49"/>
  <c r="I33" i="64"/>
  <c r="I35" i="64"/>
  <c r="I21" i="64"/>
  <c r="I18" i="64"/>
  <c r="I35" i="23"/>
  <c r="I29" i="23" l="1"/>
  <c r="I19" i="23"/>
  <c r="I4" i="48"/>
  <c r="I23" i="48"/>
  <c r="I21" i="48"/>
  <c r="I6" i="48"/>
  <c r="I15" i="22"/>
  <c r="I11" i="21"/>
  <c r="I23" i="20"/>
  <c r="I19" i="19"/>
  <c r="I82" i="18"/>
  <c r="I72" i="18"/>
  <c r="I68" i="18"/>
  <c r="I67" i="18"/>
  <c r="I61" i="18"/>
  <c r="I60" i="17"/>
  <c r="I59" i="17"/>
  <c r="I54" i="17"/>
  <c r="I15" i="17"/>
  <c r="I10" i="15"/>
  <c r="I15" i="14"/>
  <c r="I37" i="13"/>
  <c r="I26" i="13"/>
  <c r="I35" i="12"/>
  <c r="I6" i="12"/>
  <c r="I20" i="11"/>
  <c r="I99" i="9"/>
  <c r="I76" i="9"/>
  <c r="I56" i="9"/>
  <c r="I48" i="9"/>
  <c r="I47" i="9"/>
  <c r="I35" i="65" l="1"/>
  <c r="I27" i="65"/>
  <c r="I30" i="65"/>
  <c r="I26" i="65"/>
  <c r="I20" i="65"/>
  <c r="I4" i="6"/>
  <c r="I31" i="6"/>
  <c r="I30" i="6"/>
  <c r="I31" i="61"/>
  <c r="I29" i="61"/>
  <c r="I23" i="61"/>
  <c r="I26" i="5"/>
  <c r="I27" i="5"/>
  <c r="I29" i="3"/>
  <c r="I28" i="3"/>
  <c r="I27" i="3"/>
  <c r="I26" i="3"/>
  <c r="I27" i="17" l="1"/>
  <c r="D41" i="12"/>
  <c r="D7" i="67"/>
  <c r="D7" i="68"/>
  <c r="D11" i="69"/>
  <c r="D6" i="70"/>
  <c r="D7" i="70"/>
  <c r="D12" i="69" l="1"/>
  <c r="D8" i="68"/>
  <c r="D8" i="67"/>
  <c r="E40" i="3"/>
  <c r="D34" i="1"/>
  <c r="D24" i="45"/>
  <c r="I32" i="42"/>
  <c r="I15" i="59"/>
  <c r="I24" i="1" l="1"/>
  <c r="I5" i="45"/>
  <c r="I4" i="45"/>
  <c r="I17" i="63"/>
  <c r="I14" i="63"/>
  <c r="I13" i="63"/>
  <c r="D24" i="63" s="1"/>
  <c r="I4" i="63"/>
  <c r="I33" i="43"/>
  <c r="I22" i="43"/>
  <c r="I23" i="43"/>
  <c r="I24" i="43"/>
  <c r="I25" i="43"/>
  <c r="I26" i="43"/>
  <c r="I27" i="43"/>
  <c r="I28" i="43"/>
  <c r="I29" i="43"/>
  <c r="I21" i="43"/>
  <c r="I9" i="43"/>
  <c r="I31" i="54"/>
  <c r="I21" i="54"/>
  <c r="I10" i="54"/>
  <c r="I42" i="53"/>
  <c r="I43" i="53"/>
  <c r="I44" i="53"/>
  <c r="I45" i="53"/>
  <c r="I46" i="53"/>
  <c r="I47" i="53"/>
  <c r="I48" i="53"/>
  <c r="I49" i="53"/>
  <c r="I50" i="53"/>
  <c r="I51" i="53"/>
  <c r="I41" i="53"/>
  <c r="I39" i="53"/>
  <c r="I30" i="53"/>
  <c r="I31" i="53"/>
  <c r="I32" i="53"/>
  <c r="I33" i="53"/>
  <c r="I34" i="53"/>
  <c r="I35" i="53"/>
  <c r="I36" i="53"/>
  <c r="I29" i="53"/>
  <c r="I28" i="53"/>
  <c r="I19" i="53"/>
  <c r="I18" i="53"/>
  <c r="I10" i="53"/>
  <c r="I84" i="52"/>
  <c r="I82" i="52"/>
  <c r="I77" i="52"/>
  <c r="I78" i="52"/>
  <c r="I76" i="52"/>
  <c r="I72" i="52"/>
  <c r="I69" i="52"/>
  <c r="I71" i="52"/>
  <c r="I68" i="52"/>
  <c r="I63" i="52"/>
  <c r="I66" i="52"/>
  <c r="I62" i="52"/>
  <c r="I60" i="52"/>
  <c r="I59" i="52"/>
  <c r="I57" i="52"/>
  <c r="I54" i="52"/>
  <c r="I53" i="52"/>
  <c r="I50" i="52"/>
  <c r="I49" i="52"/>
  <c r="I16" i="52"/>
  <c r="I15" i="52"/>
  <c r="I13" i="52"/>
  <c r="I5" i="52"/>
  <c r="I6" i="62"/>
  <c r="I4" i="62"/>
  <c r="D9" i="62"/>
  <c r="I32" i="41"/>
  <c r="I27" i="41"/>
  <c r="I26" i="41"/>
  <c r="I25" i="41"/>
  <c r="D38" i="41" s="1"/>
  <c r="I11" i="41"/>
  <c r="I6" i="41"/>
  <c r="I11" i="59"/>
  <c r="I6" i="59"/>
  <c r="I4" i="59"/>
  <c r="I35" i="58"/>
  <c r="I34" i="58"/>
  <c r="I33" i="58"/>
  <c r="I32" i="58"/>
  <c r="I29" i="58"/>
  <c r="I25" i="58"/>
  <c r="I21" i="58"/>
  <c r="I22" i="58"/>
  <c r="I20" i="58"/>
  <c r="I17" i="58"/>
  <c r="I30" i="57"/>
  <c r="I29" i="57"/>
  <c r="I23" i="57"/>
  <c r="I22" i="57"/>
  <c r="I17" i="57"/>
  <c r="D38" i="57" s="1"/>
  <c r="I23" i="60"/>
  <c r="I22" i="60"/>
  <c r="I20" i="60"/>
  <c r="I19" i="60"/>
  <c r="I10" i="60"/>
  <c r="I8" i="60"/>
  <c r="I7" i="60"/>
  <c r="I56" i="36"/>
  <c r="I57" i="36"/>
  <c r="I58" i="36"/>
  <c r="I59" i="36"/>
  <c r="I60" i="36"/>
  <c r="I55" i="36"/>
  <c r="I40" i="36"/>
  <c r="I41" i="36"/>
  <c r="I42" i="36"/>
  <c r="I43" i="36"/>
  <c r="I44" i="36"/>
  <c r="I45" i="36"/>
  <c r="I46" i="36"/>
  <c r="I47" i="36"/>
  <c r="I48" i="36"/>
  <c r="I49" i="36"/>
  <c r="I50" i="36"/>
  <c r="I51" i="36"/>
  <c r="I52" i="36"/>
  <c r="I39" i="36"/>
  <c r="I32" i="36"/>
  <c r="I33" i="36"/>
  <c r="I34" i="36"/>
  <c r="I35" i="36"/>
  <c r="I36" i="36"/>
  <c r="I37" i="36"/>
  <c r="I31" i="36"/>
  <c r="I28" i="36"/>
  <c r="I29" i="36"/>
  <c r="I27" i="36"/>
  <c r="I52" i="35"/>
  <c r="I53" i="35"/>
  <c r="I54" i="35"/>
  <c r="I55" i="35"/>
  <c r="I51" i="35"/>
  <c r="I49" i="35"/>
  <c r="I48" i="35"/>
  <c r="I44" i="35"/>
  <c r="I45" i="35"/>
  <c r="I46" i="35"/>
  <c r="I43" i="35"/>
  <c r="I38" i="35"/>
  <c r="I39" i="35"/>
  <c r="I40" i="35"/>
  <c r="I41" i="35"/>
  <c r="I37" i="35"/>
  <c r="I7" i="35"/>
  <c r="I8" i="35"/>
  <c r="I9" i="35"/>
  <c r="I10" i="35"/>
  <c r="I6" i="35"/>
  <c r="I4" i="35"/>
  <c r="I49" i="34"/>
  <c r="I35" i="34"/>
  <c r="I36" i="34"/>
  <c r="I37" i="34"/>
  <c r="I38" i="34"/>
  <c r="I39" i="34"/>
  <c r="I40" i="34"/>
  <c r="I41" i="34"/>
  <c r="I42" i="34"/>
  <c r="I43" i="34"/>
  <c r="I44" i="34"/>
  <c r="I45" i="34"/>
  <c r="I46" i="34"/>
  <c r="I47" i="34"/>
  <c r="I34" i="34"/>
  <c r="I26" i="34"/>
  <c r="I27" i="34"/>
  <c r="I28" i="34"/>
  <c r="I29" i="34"/>
  <c r="I25" i="34"/>
  <c r="I21" i="34"/>
  <c r="I28" i="33"/>
  <c r="I89" i="50"/>
  <c r="I88" i="50"/>
  <c r="I85" i="50"/>
  <c r="I84" i="50"/>
  <c r="I82" i="50"/>
  <c r="I72" i="50"/>
  <c r="I71" i="50"/>
  <c r="I66" i="50"/>
  <c r="I65" i="50"/>
  <c r="I58" i="50"/>
  <c r="I54" i="50"/>
  <c r="I55" i="50"/>
  <c r="I56" i="50"/>
  <c r="I53" i="50"/>
  <c r="I42" i="50"/>
  <c r="I35" i="50"/>
  <c r="I36" i="50"/>
  <c r="I34" i="50"/>
  <c r="I32" i="50"/>
  <c r="I27" i="50"/>
  <c r="I26" i="50"/>
  <c r="I25" i="50"/>
  <c r="I22" i="50"/>
  <c r="I6" i="50"/>
  <c r="I4" i="50"/>
  <c r="I67" i="31"/>
  <c r="I68" i="31"/>
  <c r="I69" i="31"/>
  <c r="I70" i="31"/>
  <c r="I66" i="31"/>
  <c r="I64" i="31"/>
  <c r="I61" i="31"/>
  <c r="I62" i="31"/>
  <c r="I54" i="31"/>
  <c r="D88" i="31" s="1"/>
  <c r="I55" i="31"/>
  <c r="I56" i="31"/>
  <c r="I57" i="31"/>
  <c r="I53" i="31"/>
  <c r="I18" i="31"/>
  <c r="I11" i="31"/>
  <c r="I37" i="29"/>
  <c r="I38" i="29"/>
  <c r="I39" i="29"/>
  <c r="I40" i="29"/>
  <c r="I41" i="29"/>
  <c r="I42" i="29"/>
  <c r="I43" i="29"/>
  <c r="I44" i="29"/>
  <c r="I36" i="29"/>
  <c r="I28" i="29"/>
  <c r="I26" i="29"/>
  <c r="I25" i="29"/>
  <c r="I118" i="55"/>
  <c r="I115" i="55"/>
  <c r="I111" i="55"/>
  <c r="I106" i="55"/>
  <c r="I102" i="55"/>
  <c r="I98" i="55"/>
  <c r="I97" i="55"/>
  <c r="I95" i="55"/>
  <c r="I88" i="55"/>
  <c r="I86" i="55"/>
  <c r="I84" i="55"/>
  <c r="I81" i="55"/>
  <c r="I80" i="55"/>
  <c r="I78" i="55"/>
  <c r="I77" i="55"/>
  <c r="I76" i="55"/>
  <c r="I74" i="55"/>
  <c r="I67" i="55"/>
  <c r="I66" i="55"/>
  <c r="I56" i="55"/>
  <c r="I54" i="55"/>
  <c r="I53" i="55"/>
  <c r="I50" i="55"/>
  <c r="I46" i="55"/>
  <c r="I45" i="55"/>
  <c r="I43" i="55"/>
  <c r="I40" i="55"/>
  <c r="I34" i="55"/>
  <c r="I33" i="55"/>
  <c r="I32" i="55"/>
  <c r="I30" i="55"/>
  <c r="I25" i="55"/>
  <c r="I23" i="55"/>
  <c r="I22" i="55"/>
  <c r="I10" i="55"/>
  <c r="D11" i="28"/>
  <c r="I37" i="27"/>
  <c r="I34" i="27"/>
  <c r="I32" i="27"/>
  <c r="I27" i="27"/>
  <c r="I24" i="27"/>
  <c r="I21" i="27"/>
  <c r="I11" i="27"/>
  <c r="I8" i="27"/>
  <c r="I25" i="26"/>
  <c r="I24" i="26"/>
  <c r="I10" i="26"/>
  <c r="I23" i="25"/>
  <c r="I21" i="25"/>
  <c r="I20" i="25"/>
  <c r="I18" i="25"/>
  <c r="I17" i="25"/>
  <c r="D13" i="49"/>
  <c r="I34" i="64"/>
  <c r="I32" i="64"/>
  <c r="I30" i="64"/>
  <c r="I28" i="64"/>
  <c r="I27" i="64"/>
  <c r="I24" i="64"/>
  <c r="I19" i="64"/>
  <c r="I10" i="64"/>
  <c r="I27" i="23"/>
  <c r="I26" i="23"/>
  <c r="I25" i="23"/>
  <c r="I24" i="23"/>
  <c r="I20" i="23"/>
  <c r="I15" i="23"/>
  <c r="D37" i="43" l="1"/>
  <c r="D34" i="54"/>
  <c r="D54" i="53"/>
  <c r="D18" i="59"/>
  <c r="D28" i="25"/>
  <c r="D89" i="52"/>
  <c r="D42" i="58"/>
  <c r="D36" i="42"/>
  <c r="D34" i="60"/>
  <c r="D66" i="36"/>
  <c r="D61" i="35"/>
  <c r="D116" i="50"/>
  <c r="D54" i="29"/>
  <c r="D130" i="55"/>
  <c r="D49" i="27"/>
  <c r="D28" i="26"/>
  <c r="D41" i="64"/>
  <c r="I10" i="23"/>
  <c r="D38" i="23" s="1"/>
  <c r="I27" i="48"/>
  <c r="D33" i="48"/>
  <c r="I20" i="48"/>
  <c r="I19" i="48"/>
  <c r="I18" i="48"/>
  <c r="I17" i="22"/>
  <c r="I14" i="22"/>
  <c r="I5" i="22"/>
  <c r="I4" i="22"/>
  <c r="D16" i="21"/>
  <c r="I27" i="20"/>
  <c r="I19" i="20"/>
  <c r="I13" i="20"/>
  <c r="I29" i="19"/>
  <c r="I27" i="19"/>
  <c r="I26" i="19"/>
  <c r="I24" i="19"/>
  <c r="I22" i="19"/>
  <c r="I21" i="19"/>
  <c r="I18" i="19"/>
  <c r="I16" i="19"/>
  <c r="I14" i="19"/>
  <c r="I8" i="19"/>
  <c r="I6" i="19"/>
  <c r="I4" i="19"/>
  <c r="I90" i="18"/>
  <c r="I89" i="18"/>
  <c r="I88" i="18"/>
  <c r="I86" i="18"/>
  <c r="I85" i="18"/>
  <c r="I84" i="18"/>
  <c r="I81" i="18"/>
  <c r="I80" i="18"/>
  <c r="I79" i="18"/>
  <c r="I78" i="18"/>
  <c r="I51" i="18"/>
  <c r="I48" i="18"/>
  <c r="I47" i="18"/>
  <c r="I46" i="18"/>
  <c r="I43" i="18"/>
  <c r="I40" i="18"/>
  <c r="I39" i="18"/>
  <c r="I36" i="18"/>
  <c r="I49" i="17"/>
  <c r="I31" i="17"/>
  <c r="I19" i="17"/>
  <c r="I18" i="17"/>
  <c r="I6" i="17"/>
  <c r="I56" i="17"/>
  <c r="I9" i="15"/>
  <c r="I8" i="15"/>
  <c r="I12" i="14"/>
  <c r="D20" i="14" s="1"/>
  <c r="I42" i="13"/>
  <c r="I41" i="13"/>
  <c r="I40" i="13"/>
  <c r="I36" i="13"/>
  <c r="I27" i="13"/>
  <c r="I23" i="13"/>
  <c r="I5" i="13"/>
  <c r="I4" i="13"/>
  <c r="I38" i="12"/>
  <c r="I30" i="12"/>
  <c r="I31" i="12"/>
  <c r="I28" i="12"/>
  <c r="I26" i="12"/>
  <c r="I24" i="12"/>
  <c r="I22" i="12"/>
  <c r="I21" i="12"/>
  <c r="I20" i="12"/>
  <c r="I13" i="12"/>
  <c r="I4" i="12"/>
  <c r="I24" i="47"/>
  <c r="I22" i="47"/>
  <c r="I20" i="47"/>
  <c r="I19" i="47"/>
  <c r="I17" i="47"/>
  <c r="I15" i="47"/>
  <c r="I14" i="47"/>
  <c r="I12" i="47"/>
  <c r="I6" i="47"/>
  <c r="I4" i="47"/>
  <c r="I112" i="9"/>
  <c r="I107" i="9"/>
  <c r="I106" i="9"/>
  <c r="I105" i="9"/>
  <c r="I104" i="9"/>
  <c r="I101" i="9"/>
  <c r="I100" i="9"/>
  <c r="I85" i="9"/>
  <c r="I84" i="9"/>
  <c r="I83" i="9"/>
  <c r="I61" i="9"/>
  <c r="I60" i="9"/>
  <c r="I54" i="9"/>
  <c r="I50" i="9"/>
  <c r="I49" i="9"/>
  <c r="I37" i="9"/>
  <c r="I36" i="9"/>
  <c r="I34" i="9"/>
  <c r="I9" i="9"/>
  <c r="I7" i="9"/>
  <c r="I6" i="9"/>
  <c r="I19" i="10"/>
  <c r="I18" i="10"/>
  <c r="I17" i="10"/>
  <c r="I16" i="10"/>
  <c r="D41" i="10" s="1"/>
  <c r="I18" i="66"/>
  <c r="I17" i="66"/>
  <c r="I16" i="66"/>
  <c r="I15" i="66"/>
  <c r="I14" i="66"/>
  <c r="I7" i="66"/>
  <c r="I5" i="66"/>
  <c r="I5" i="65"/>
  <c r="I31" i="65"/>
  <c r="I29" i="65"/>
  <c r="I28" i="65"/>
  <c r="I21" i="65"/>
  <c r="I10" i="65"/>
  <c r="I6" i="65"/>
  <c r="L3" i="6"/>
  <c r="I26" i="6"/>
  <c r="I28" i="6"/>
  <c r="I24" i="6"/>
  <c r="I22" i="6"/>
  <c r="I21" i="6"/>
  <c r="I7" i="6"/>
  <c r="I5" i="6"/>
  <c r="I16" i="61"/>
  <c r="D40" i="61" s="1"/>
  <c r="I33" i="61"/>
  <c r="I32" i="61"/>
  <c r="I30" i="61"/>
  <c r="I25" i="61"/>
  <c r="I6" i="61"/>
  <c r="I4" i="61"/>
  <c r="I11" i="5"/>
  <c r="I7" i="5"/>
  <c r="I25" i="5"/>
  <c r="I31" i="1"/>
  <c r="I30" i="1"/>
  <c r="I29" i="1"/>
  <c r="I28" i="1"/>
  <c r="I19" i="1"/>
  <c r="I16" i="1"/>
  <c r="I9" i="1"/>
  <c r="I8" i="1"/>
  <c r="I6" i="1"/>
  <c r="I4" i="1"/>
  <c r="I5" i="1"/>
  <c r="I13" i="4"/>
  <c r="I12" i="4"/>
  <c r="I11" i="4"/>
  <c r="I9" i="4"/>
  <c r="I8" i="4"/>
  <c r="D16" i="4" s="1"/>
  <c r="I34" i="3"/>
  <c r="I33" i="3"/>
  <c r="I31" i="3"/>
  <c r="I30" i="3"/>
  <c r="I23" i="3"/>
  <c r="I22" i="3"/>
  <c r="I16" i="3"/>
  <c r="I14" i="3"/>
  <c r="D59" i="34"/>
  <c r="D19" i="32"/>
  <c r="I8" i="32"/>
  <c r="I9" i="32"/>
  <c r="I7" i="32"/>
  <c r="I9" i="33"/>
  <c r="I55" i="33"/>
  <c r="I16" i="33"/>
  <c r="I52" i="33"/>
  <c r="I51" i="33"/>
  <c r="I46" i="33"/>
  <c r="I44" i="33"/>
  <c r="I42" i="33"/>
  <c r="I41" i="33"/>
  <c r="I40" i="33"/>
  <c r="I38" i="33"/>
  <c r="I36" i="33"/>
  <c r="I10" i="33"/>
  <c r="D58" i="33" s="1"/>
  <c r="I13" i="33"/>
  <c r="I14" i="33"/>
  <c r="I15" i="33"/>
  <c r="I5" i="33"/>
  <c r="I4" i="33"/>
  <c r="I7" i="33"/>
  <c r="I8" i="33"/>
  <c r="I17" i="33"/>
  <c r="I18" i="33"/>
  <c r="I19" i="33"/>
  <c r="I20" i="33"/>
  <c r="I21" i="33"/>
  <c r="I22" i="33"/>
  <c r="I24" i="33"/>
  <c r="I25" i="33"/>
  <c r="I26" i="33"/>
  <c r="I29" i="33"/>
  <c r="I30" i="33"/>
  <c r="I31" i="33"/>
  <c r="I32" i="33"/>
  <c r="I33" i="33"/>
  <c r="I34" i="33"/>
  <c r="D37" i="65"/>
  <c r="D34" i="65"/>
  <c r="D32" i="65"/>
  <c r="D17" i="65"/>
  <c r="D27" i="47" l="1"/>
  <c r="D20" i="22"/>
  <c r="D32" i="20"/>
  <c r="D93" i="18"/>
  <c r="D13" i="15"/>
  <c r="D63" i="17"/>
  <c r="D32" i="19"/>
  <c r="D47" i="13"/>
  <c r="D42" i="12"/>
  <c r="D23" i="11"/>
  <c r="D119" i="9"/>
  <c r="D21" i="66"/>
  <c r="D39" i="65"/>
  <c r="D34" i="5"/>
  <c r="D32" i="1"/>
  <c r="D27" i="1"/>
  <c r="D25" i="1"/>
  <c r="D22" i="1"/>
  <c r="D20" i="1"/>
  <c r="D33" i="1" s="1"/>
  <c r="D47" i="27" l="1"/>
  <c r="D48" i="27" s="1"/>
  <c r="D43" i="27"/>
  <c r="D41" i="27"/>
  <c r="D33" i="27"/>
  <c r="D31" i="27"/>
  <c r="D25" i="27"/>
  <c r="D23" i="27"/>
  <c r="D34" i="42"/>
  <c r="D30" i="42"/>
  <c r="D28" i="42"/>
  <c r="D21" i="42"/>
  <c r="D14" i="42"/>
  <c r="D35" i="42" l="1"/>
  <c r="D74" i="9"/>
  <c r="D40" i="9"/>
  <c r="D113" i="9" l="1"/>
  <c r="D98" i="9"/>
  <c r="D95" i="9"/>
  <c r="D13" i="66"/>
  <c r="D19" i="66"/>
  <c r="D20" i="66"/>
  <c r="D38" i="65"/>
  <c r="D17" i="64"/>
  <c r="D20" i="64"/>
  <c r="D25" i="64"/>
  <c r="D29" i="64"/>
  <c r="D31" i="64"/>
  <c r="D36" i="64"/>
  <c r="D39" i="64"/>
  <c r="D40" i="64"/>
  <c r="D11" i="63" l="1"/>
  <c r="D15" i="63"/>
  <c r="D18" i="63"/>
  <c r="D20" i="63"/>
  <c r="D22" i="63"/>
  <c r="D23" i="63"/>
  <c r="D5" i="62"/>
  <c r="D7" i="62"/>
  <c r="D8" i="62"/>
  <c r="D18" i="61" l="1"/>
  <c r="D20" i="61"/>
  <c r="D27" i="61"/>
  <c r="D35" i="61"/>
  <c r="D38" i="61"/>
  <c r="D18" i="60"/>
  <c r="D26" i="60"/>
  <c r="D29" i="60"/>
  <c r="D32" i="60"/>
  <c r="D33" i="60"/>
  <c r="D39" i="61" l="1"/>
  <c r="D8" i="59"/>
  <c r="D10" i="59"/>
  <c r="D12" i="59"/>
  <c r="D14" i="59"/>
  <c r="D16" i="59"/>
  <c r="D16" i="58"/>
  <c r="D18" i="58"/>
  <c r="D26" i="58"/>
  <c r="D30" i="58"/>
  <c r="D36" i="58"/>
  <c r="D38" i="58"/>
  <c r="D40" i="58"/>
  <c r="D41" i="58" l="1"/>
  <c r="D17" i="59"/>
  <c r="D13" i="57"/>
  <c r="D21" i="57"/>
  <c r="D33" i="57"/>
  <c r="D36" i="57"/>
  <c r="D37" i="57"/>
  <c r="D7" i="49" l="1"/>
  <c r="D17" i="48"/>
  <c r="D31" i="55"/>
  <c r="D47" i="55"/>
  <c r="D65" i="55"/>
  <c r="D69" i="55"/>
  <c r="D119" i="55"/>
  <c r="D121" i="55"/>
  <c r="D126" i="55"/>
  <c r="D128" i="55"/>
  <c r="D12" i="54"/>
  <c r="D22" i="54"/>
  <c r="D24" i="54"/>
  <c r="D26" i="54"/>
  <c r="D28" i="54"/>
  <c r="D32" i="54"/>
  <c r="D33" i="54"/>
  <c r="D27" i="53"/>
  <c r="D37" i="53"/>
  <c r="D52" i="53"/>
  <c r="D41" i="52"/>
  <c r="D45" i="52"/>
  <c r="D52" i="52"/>
  <c r="D56" i="52"/>
  <c r="D61" i="52"/>
  <c r="D67" i="52"/>
  <c r="D73" i="52"/>
  <c r="D80" i="52"/>
  <c r="D87" i="52"/>
  <c r="D10" i="50"/>
  <c r="D50" i="50"/>
  <c r="D52" i="50"/>
  <c r="D62" i="50"/>
  <c r="D64" i="50"/>
  <c r="D70" i="50"/>
  <c r="D83" i="50"/>
  <c r="D90" i="50"/>
  <c r="D112" i="50"/>
  <c r="D114" i="50"/>
  <c r="D11" i="49"/>
  <c r="D26" i="48"/>
  <c r="D29" i="48"/>
  <c r="D31" i="48"/>
  <c r="D13" i="47"/>
  <c r="D16" i="47"/>
  <c r="D18" i="47"/>
  <c r="D21" i="47"/>
  <c r="D23" i="47"/>
  <c r="D25" i="47"/>
  <c r="D16" i="45"/>
  <c r="D19" i="45"/>
  <c r="D22" i="45"/>
  <c r="D88" i="52" l="1"/>
  <c r="D53" i="53"/>
  <c r="D23" i="45"/>
  <c r="D115" i="50"/>
  <c r="D12" i="49"/>
  <c r="D32" i="48"/>
  <c r="D26" i="47"/>
  <c r="D17" i="43"/>
  <c r="D20" i="43"/>
  <c r="D30" i="43"/>
  <c r="D32" i="43"/>
  <c r="D35" i="43"/>
  <c r="D36" i="43"/>
  <c r="D17" i="41"/>
  <c r="D23" i="41"/>
  <c r="D29" i="41"/>
  <c r="D31" i="41"/>
  <c r="D33" i="41"/>
  <c r="D36" i="41"/>
  <c r="D37" i="41"/>
  <c r="D26" i="36"/>
  <c r="D30" i="36"/>
  <c r="D38" i="36"/>
  <c r="D54" i="36"/>
  <c r="D61" i="36"/>
  <c r="D64" i="36"/>
  <c r="D5" i="35"/>
  <c r="D11" i="35"/>
  <c r="D36" i="35"/>
  <c r="D42" i="35"/>
  <c r="D47" i="35"/>
  <c r="D50" i="35"/>
  <c r="D56" i="35"/>
  <c r="D59" i="35"/>
  <c r="D33" i="34"/>
  <c r="D48" i="34"/>
  <c r="D54" i="34"/>
  <c r="D57" i="34"/>
  <c r="D35" i="33"/>
  <c r="D37" i="33"/>
  <c r="D39" i="33"/>
  <c r="D43" i="33"/>
  <c r="D45" i="33"/>
  <c r="D47" i="33"/>
  <c r="D50" i="33"/>
  <c r="D56" i="33"/>
  <c r="D10" i="32"/>
  <c r="D17" i="32"/>
  <c r="D18" i="32"/>
  <c r="D36" i="31"/>
  <c r="D38" i="31"/>
  <c r="D63" i="31"/>
  <c r="D65" i="31"/>
  <c r="D78" i="31"/>
  <c r="D80" i="31"/>
  <c r="D82" i="31"/>
  <c r="D86" i="31"/>
  <c r="D17" i="29"/>
  <c r="D29" i="29"/>
  <c r="D47" i="29"/>
  <c r="D50" i="29"/>
  <c r="D52" i="29"/>
  <c r="D53" i="29"/>
  <c r="D5" i="28"/>
  <c r="D9" i="28"/>
  <c r="D10" i="28"/>
  <c r="D65" i="36" l="1"/>
  <c r="D60" i="35"/>
  <c r="D58" i="34"/>
  <c r="D57" i="33"/>
  <c r="D87" i="31"/>
  <c r="D12" i="26"/>
  <c r="D14" i="26"/>
  <c r="D26" i="26"/>
  <c r="D27" i="26"/>
  <c r="D15" i="25"/>
  <c r="D19" i="25"/>
  <c r="D22" i="25"/>
  <c r="D24" i="25"/>
  <c r="D26" i="25"/>
  <c r="D27" i="25"/>
  <c r="D16" i="23"/>
  <c r="D30" i="23"/>
  <c r="D34" i="23"/>
  <c r="D36" i="23"/>
  <c r="D37" i="23"/>
  <c r="D13" i="22"/>
  <c r="D16" i="22"/>
  <c r="D19" i="22"/>
  <c r="D5" i="21"/>
  <c r="D8" i="21"/>
  <c r="D12" i="21"/>
  <c r="D14" i="21"/>
  <c r="D15" i="21"/>
  <c r="D14" i="20"/>
  <c r="D16" i="20"/>
  <c r="D26" i="20"/>
  <c r="D28" i="20"/>
  <c r="D30" i="20"/>
  <c r="D31" i="20"/>
  <c r="D5" i="19"/>
  <c r="D13" i="19"/>
  <c r="D17" i="19"/>
  <c r="D20" i="19"/>
  <c r="D23" i="19"/>
  <c r="D25" i="19"/>
  <c r="D28" i="19"/>
  <c r="D30" i="19"/>
  <c r="D31" i="19"/>
  <c r="D35" i="18"/>
  <c r="D53" i="18"/>
  <c r="D63" i="18"/>
  <c r="D83" i="18"/>
  <c r="D87" i="18"/>
  <c r="D91" i="18"/>
  <c r="D92" i="18"/>
  <c r="D47" i="17"/>
  <c r="D50" i="17"/>
  <c r="D53" i="17"/>
  <c r="D55" i="17"/>
  <c r="D57" i="17"/>
  <c r="D61" i="17"/>
  <c r="D62" i="17"/>
  <c r="D7" i="15"/>
  <c r="D11" i="15"/>
  <c r="D12" i="15"/>
  <c r="D11" i="14"/>
  <c r="D13" i="14"/>
  <c r="D16" i="14"/>
  <c r="D18" i="14"/>
  <c r="D19" i="14"/>
  <c r="D6" i="13"/>
  <c r="D22" i="13"/>
  <c r="D25" i="13"/>
  <c r="D39" i="13"/>
  <c r="D43" i="13"/>
  <c r="D45" i="13"/>
  <c r="D46" i="13"/>
  <c r="D19" i="12"/>
  <c r="D23" i="12"/>
  <c r="D25" i="12"/>
  <c r="D27" i="12"/>
  <c r="D37" i="12"/>
  <c r="D40" i="12"/>
  <c r="D17" i="11"/>
  <c r="D19" i="11"/>
  <c r="D21" i="11"/>
  <c r="D22" i="11" s="1"/>
  <c r="D20" i="10"/>
  <c r="D27" i="10"/>
  <c r="D39" i="10"/>
  <c r="D40" i="10"/>
  <c r="D31" i="9"/>
  <c r="D35" i="9"/>
  <c r="D42" i="9"/>
  <c r="D57" i="9"/>
  <c r="D59" i="9"/>
  <c r="D77" i="9"/>
  <c r="D103" i="9"/>
  <c r="D111" i="9"/>
  <c r="D117" i="9"/>
  <c r="D16" i="6"/>
  <c r="D18" i="6"/>
  <c r="D23" i="6"/>
  <c r="D25" i="6"/>
  <c r="D29" i="6"/>
  <c r="D32" i="6"/>
  <c r="D17" i="5"/>
  <c r="D28" i="5"/>
  <c r="D30" i="5"/>
  <c r="D32" i="5"/>
  <c r="D7" i="4"/>
  <c r="D10" i="4"/>
  <c r="D14" i="4"/>
  <c r="D15" i="4"/>
  <c r="D17" i="3"/>
  <c r="D19" i="3"/>
  <c r="D21" i="3"/>
  <c r="D24" i="3"/>
  <c r="D32" i="3"/>
  <c r="D36" i="3"/>
  <c r="D38" i="3"/>
  <c r="D33" i="6" l="1"/>
  <c r="D39" i="3"/>
  <c r="D118" i="9"/>
  <c r="D33" i="5"/>
</calcChain>
</file>

<file path=xl/sharedStrings.xml><?xml version="1.0" encoding="utf-8"?>
<sst xmlns="http://schemas.openxmlformats.org/spreadsheetml/2006/main" count="5195" uniqueCount="975">
  <si>
    <t>Num Local</t>
  </si>
  <si>
    <t>Nom</t>
  </si>
  <si>
    <t>Nom supplémentaire</t>
  </si>
  <si>
    <t>Surface</t>
  </si>
  <si>
    <t xml:space="preserve"> Centre de Cout</t>
  </si>
  <si>
    <t>Regroupement</t>
  </si>
  <si>
    <t>Désignation</t>
  </si>
  <si>
    <t>BUREAU</t>
  </si>
  <si>
    <t>Administration</t>
  </si>
  <si>
    <t>Bâtiment</t>
  </si>
  <si>
    <t>OPEN SPACE</t>
  </si>
  <si>
    <t>COMMUN</t>
  </si>
  <si>
    <t>RESTAURATION PERSONNEL</t>
  </si>
  <si>
    <t>OU COLLECTE MOBILE</t>
  </si>
  <si>
    <t>RESPONSABLE DE SITE</t>
  </si>
  <si>
    <t>BUREAU 1</t>
  </si>
  <si>
    <t>WC</t>
  </si>
  <si>
    <t>CAGE</t>
  </si>
  <si>
    <t>D'ESCALIER</t>
  </si>
  <si>
    <t xml:space="preserve">MONTE </t>
  </si>
  <si>
    <t>CIRCULATION</t>
  </si>
  <si>
    <t>CUISINE</t>
  </si>
  <si>
    <t>SAS</t>
  </si>
  <si>
    <t>VESTIAIRE</t>
  </si>
  <si>
    <t>S DE BAIN</t>
  </si>
  <si>
    <t>STOCKAGE PSL</t>
  </si>
  <si>
    <t>ET HUB</t>
  </si>
  <si>
    <t>Liaisons intersites</t>
  </si>
  <si>
    <t>Communs liaison inter-site</t>
  </si>
  <si>
    <t>DISTRIBUTION</t>
  </si>
  <si>
    <t>Distribution IHR</t>
  </si>
  <si>
    <t>Distribution</t>
  </si>
  <si>
    <t>CHAMBRE</t>
  </si>
  <si>
    <t>FROIDE +4°C</t>
  </si>
  <si>
    <t>LABORATOIRE</t>
  </si>
  <si>
    <t>I H</t>
  </si>
  <si>
    <t>Immunohématologie receveur</t>
  </si>
  <si>
    <t xml:space="preserve">SALLE DE </t>
  </si>
  <si>
    <t>COLLECTE MOBILE</t>
  </si>
  <si>
    <t>Prélèvement</t>
  </si>
  <si>
    <t>Prélèvements de sang total</t>
  </si>
  <si>
    <t>ACCUEIL</t>
  </si>
  <si>
    <t>DE COLLECTE  MOBILE</t>
  </si>
  <si>
    <t>BUREAU 2</t>
  </si>
  <si>
    <t>DEPART</t>
  </si>
  <si>
    <t>COLLECTE</t>
  </si>
  <si>
    <t>MAGASIN</t>
  </si>
  <si>
    <t>AUTOCOM</t>
  </si>
  <si>
    <t>CHAUFFERIE</t>
  </si>
  <si>
    <t>VESTIAIRES</t>
  </si>
  <si>
    <t>SANITAIRES</t>
  </si>
  <si>
    <t>LOCAL</t>
  </si>
  <si>
    <t>DASRI</t>
  </si>
  <si>
    <t>Administration support</t>
  </si>
  <si>
    <t>Services généraux</t>
  </si>
  <si>
    <t>ARCHIVES</t>
  </si>
  <si>
    <t>Surface totale</t>
  </si>
  <si>
    <t>Table de nomenclature</t>
  </si>
  <si>
    <t>LOCAL DECHETS</t>
  </si>
  <si>
    <t>ATELIER</t>
  </si>
  <si>
    <t>RANGEMENT</t>
  </si>
  <si>
    <t>Service Technique et Immobiliers</t>
  </si>
  <si>
    <t>BUREAU ATELIER</t>
  </si>
  <si>
    <t>HUB</t>
  </si>
  <si>
    <t>DEPART COLLECTES</t>
  </si>
  <si>
    <t>MAGASIN COLLECTE</t>
  </si>
  <si>
    <t>PREPA COLLECTE</t>
  </si>
  <si>
    <t>GARAGE</t>
  </si>
  <si>
    <t>INFIRMIERE EN CHEF</t>
  </si>
  <si>
    <t>Communs prélèvements</t>
  </si>
  <si>
    <t>MEDECIN TMC</t>
  </si>
  <si>
    <t>MATERIEL</t>
  </si>
  <si>
    <t>STOCKAGE</t>
  </si>
  <si>
    <t>Communs Informatique</t>
  </si>
  <si>
    <t>Informatique</t>
  </si>
  <si>
    <t>INFO</t>
  </si>
  <si>
    <t>SALLE DE REUNION</t>
  </si>
  <si>
    <t>LOCAL DETENTE</t>
  </si>
  <si>
    <t>VESTIAIRES FEMMES</t>
  </si>
  <si>
    <t>WC F</t>
  </si>
  <si>
    <t>DOUCHE</t>
  </si>
  <si>
    <t>WC H</t>
  </si>
  <si>
    <t>VESTIAIRES HOMMES</t>
  </si>
  <si>
    <t>Surfe totale</t>
  </si>
  <si>
    <t>LOGISTIQUE</t>
  </si>
  <si>
    <t>RESPONSABLE</t>
  </si>
  <si>
    <t>SECRETARIAT</t>
  </si>
  <si>
    <t>PALIER</t>
  </si>
  <si>
    <t>MENAGERS</t>
  </si>
  <si>
    <t>DECHETS</t>
  </si>
  <si>
    <t>Service Biomédical</t>
  </si>
  <si>
    <t>TECHNIQUE</t>
  </si>
  <si>
    <t>ALIMENTAIRE</t>
  </si>
  <si>
    <t>QUARANTAINE</t>
  </si>
  <si>
    <t>MISE EN</t>
  </si>
  <si>
    <t>PRELEVEMENTS</t>
  </si>
  <si>
    <t>PRÉ-DON</t>
  </si>
  <si>
    <t>ENTRETIEN</t>
  </si>
  <si>
    <t>RECONFORT</t>
  </si>
  <si>
    <t>REPOS</t>
  </si>
  <si>
    <t>BUREAU ACCUEIL</t>
  </si>
  <si>
    <t>ENTREE PERSONNEL</t>
  </si>
  <si>
    <t xml:space="preserve">COULOIR </t>
  </si>
  <si>
    <t>LOCAL PAUSE</t>
  </si>
  <si>
    <t>DEGAGEMENT</t>
  </si>
  <si>
    <t>COULOIR ENTREE</t>
  </si>
  <si>
    <t>Surface Totale</t>
  </si>
  <si>
    <t xml:space="preserve"> MENAGERS</t>
  </si>
  <si>
    <t xml:space="preserve"> DECHETS</t>
  </si>
  <si>
    <t>AFFICHAGE</t>
  </si>
  <si>
    <t>ZONE EQUIPE MOBILE</t>
  </si>
  <si>
    <t xml:space="preserve">RETOUR POCHES </t>
  </si>
  <si>
    <t>HSE</t>
  </si>
  <si>
    <t>Assurance qualité</t>
  </si>
  <si>
    <t>AGENT SERVICE</t>
  </si>
  <si>
    <t>BUREAU LOGISTIQUE</t>
  </si>
  <si>
    <t>PREPARATEUR</t>
  </si>
  <si>
    <t>ATELIER MECANIQUE</t>
  </si>
  <si>
    <t>HALL VEHICULES</t>
  </si>
  <si>
    <t>LOCAL INFO</t>
  </si>
  <si>
    <t>WCH</t>
  </si>
  <si>
    <t>SANITAIRE H</t>
  </si>
  <si>
    <t>SANITAIRE F</t>
  </si>
  <si>
    <t xml:space="preserve"> VESTIAIRE H</t>
  </si>
  <si>
    <t>VESTIAIRE  F</t>
  </si>
  <si>
    <t>REFECTOIRE</t>
  </si>
  <si>
    <t>LAVERIE</t>
  </si>
  <si>
    <t>LOCAL MENAGE</t>
  </si>
  <si>
    <t>LOCAL TECHNIQUE EXT.</t>
  </si>
  <si>
    <t xml:space="preserve">BUREAU </t>
  </si>
  <si>
    <t>CONSOMMABLES</t>
  </si>
  <si>
    <t>STOCK</t>
  </si>
  <si>
    <t xml:space="preserve">STOCK </t>
  </si>
  <si>
    <t>DES PRODUITS SANGUINS</t>
  </si>
  <si>
    <t xml:space="preserve">SALLE DE DEPART </t>
  </si>
  <si>
    <t>CABINE MEDICALE 2</t>
  </si>
  <si>
    <t>CABINE MEDICALE  1</t>
  </si>
  <si>
    <t>BUREAU INFIRMIERES</t>
  </si>
  <si>
    <t>COLLATION</t>
  </si>
  <si>
    <t>STOCKAGE SPECIFIQUE</t>
  </si>
  <si>
    <t>HALL ACCUEIL</t>
  </si>
  <si>
    <t>WC Ha</t>
  </si>
  <si>
    <t>VESTIAIRES F.</t>
  </si>
  <si>
    <t>VESTIAIRES H</t>
  </si>
  <si>
    <t>LOCAL POUBELLES EXT.</t>
  </si>
  <si>
    <t>SAS ENTREE</t>
  </si>
  <si>
    <t>BUREAU 5</t>
  </si>
  <si>
    <t>BUREAU 4</t>
  </si>
  <si>
    <t>BUREAU 3</t>
  </si>
  <si>
    <t>CUMULUS</t>
  </si>
  <si>
    <t>SALLE DE REPOS</t>
  </si>
  <si>
    <t>ESPACE D'ECHANGE</t>
  </si>
  <si>
    <t xml:space="preserve">LOCAL </t>
  </si>
  <si>
    <t>Production</t>
  </si>
  <si>
    <t>PRAGUE</t>
  </si>
  <si>
    <t>CF -30°C</t>
  </si>
  <si>
    <t>ISTANBUL</t>
  </si>
  <si>
    <t>CF +4°C</t>
  </si>
  <si>
    <t>DEPART PSL</t>
  </si>
  <si>
    <t>cellule gestion des stocks</t>
  </si>
  <si>
    <t>SERVICES GENERAUX</t>
  </si>
  <si>
    <t>TGBT</t>
  </si>
  <si>
    <t>LOCAL TRANFO</t>
  </si>
  <si>
    <t>GROUPE ELECTROGENE</t>
  </si>
  <si>
    <t>MAINTENANCE</t>
  </si>
  <si>
    <t>CHAMBRE FROIDE</t>
  </si>
  <si>
    <t>MAGASINIER  2</t>
  </si>
  <si>
    <t>Service Magasins et approvisionnement</t>
  </si>
  <si>
    <t>MAGASIN DE STOCKAGE</t>
  </si>
  <si>
    <t>ILLUMINATION</t>
  </si>
  <si>
    <t>Préparation IA</t>
  </si>
  <si>
    <t>TRAITEMENT CPA</t>
  </si>
  <si>
    <t>FABRICATION MCP</t>
  </si>
  <si>
    <t>SURGELATION</t>
  </si>
  <si>
    <t>SEPARATION</t>
  </si>
  <si>
    <t>SAS CF</t>
  </si>
  <si>
    <t>CENTRIFUGEUSES</t>
  </si>
  <si>
    <t>NUMERATION PLAQUETTAIRE</t>
  </si>
  <si>
    <t>ETIQUETAGE</t>
  </si>
  <si>
    <t>PLASMA</t>
  </si>
  <si>
    <t>PRODUITS</t>
  </si>
  <si>
    <t>RECEPTION</t>
  </si>
  <si>
    <t>SURGELATION 2</t>
  </si>
  <si>
    <t>Préparation</t>
  </si>
  <si>
    <t>MATIERES PREMIERES TOKYO</t>
  </si>
  <si>
    <t>Activités de soins</t>
  </si>
  <si>
    <t>Prélèvements de Cellules CMN et CSH</t>
  </si>
  <si>
    <t>CENTRE DE SANTE</t>
  </si>
  <si>
    <t>Autres transfusionnels</t>
  </si>
  <si>
    <t>ZONE PRODUCTION</t>
  </si>
  <si>
    <t>LABORATOIRE PLER</t>
  </si>
  <si>
    <t>ZONE EXPEDITION</t>
  </si>
  <si>
    <t>ZONE DEPISTAGE</t>
  </si>
  <si>
    <t>ZONE PREPA-DEPISTAGE</t>
  </si>
  <si>
    <t>Non thérapeutique (PLER)</t>
  </si>
  <si>
    <t>Gestion des stocks de PSL</t>
  </si>
  <si>
    <t>STOCK DES PSL</t>
  </si>
  <si>
    <t>GESTION</t>
  </si>
  <si>
    <t>OFFICE</t>
  </si>
  <si>
    <t>EQUIPES MOBILES</t>
  </si>
  <si>
    <t>DE PRELEVEMENTS</t>
  </si>
  <si>
    <t xml:space="preserve">SALLE </t>
  </si>
  <si>
    <t>BUREAU MEDICAL</t>
  </si>
  <si>
    <t>DEPART COLLECTE</t>
  </si>
  <si>
    <t>CONSOMMABLE</t>
  </si>
  <si>
    <t xml:space="preserve">RESERVE </t>
  </si>
  <si>
    <t>SALLE DE PRELEVEMENT</t>
  </si>
  <si>
    <t>Contrôle qualité</t>
  </si>
  <si>
    <t>ECHANTILLONNAGE</t>
  </si>
  <si>
    <t>CQ ZONE PREPARATION</t>
  </si>
  <si>
    <t>ANALYSES</t>
  </si>
  <si>
    <t>CQ ZONE LABO</t>
  </si>
  <si>
    <t>CQ BUREAU 1</t>
  </si>
  <si>
    <t>Communs contrôle qualité</t>
  </si>
  <si>
    <t>CQ BUREAU 2</t>
  </si>
  <si>
    <t>INFORMATIQUE</t>
  </si>
  <si>
    <t>UNITE CENTRALE</t>
  </si>
  <si>
    <t>STOCK PAPIER</t>
  </si>
  <si>
    <t>ENTREE</t>
  </si>
  <si>
    <t xml:space="preserve">WC     </t>
  </si>
  <si>
    <t>HALL</t>
  </si>
  <si>
    <t xml:space="preserve">WC    </t>
  </si>
  <si>
    <t xml:space="preserve">WC   </t>
  </si>
  <si>
    <t>SANITAIRE</t>
  </si>
  <si>
    <t>ET DE CONFERENCE</t>
  </si>
  <si>
    <t>VIDE</t>
  </si>
  <si>
    <t xml:space="preserve">VESTIAIRE   </t>
  </si>
  <si>
    <t>AFFRANCHIR VESTIAIRE</t>
  </si>
  <si>
    <t>ZONE MACHINE</t>
  </si>
  <si>
    <t>EXTINCTION AUTOMATIQUE</t>
  </si>
  <si>
    <t>ONDULEUR</t>
  </si>
  <si>
    <t>ATELIER 1</t>
  </si>
  <si>
    <t>AUTOCOMMUT.</t>
  </si>
  <si>
    <t>GALERIE</t>
  </si>
  <si>
    <t>ASC.</t>
  </si>
  <si>
    <t>PREPARATION</t>
  </si>
  <si>
    <t xml:space="preserve">VESTIAIRE </t>
  </si>
  <si>
    <t>ASCENSEUR</t>
  </si>
  <si>
    <t>MACHINE</t>
  </si>
  <si>
    <t>VESTIAIRE HOMMES</t>
  </si>
  <si>
    <t>VESTIAIRE FEMMES</t>
  </si>
  <si>
    <t>SALLE</t>
  </si>
  <si>
    <t xml:space="preserve">SAS </t>
  </si>
  <si>
    <t>VESTIAIRES F</t>
  </si>
  <si>
    <t>PLOMBERIE</t>
  </si>
  <si>
    <t>MENAGE</t>
  </si>
  <si>
    <t>D'ENTREE</t>
  </si>
  <si>
    <t>DE TRANSFORMATION</t>
  </si>
  <si>
    <t xml:space="preserve">POSTE </t>
  </si>
  <si>
    <t>COMPRESSEUR</t>
  </si>
  <si>
    <t>Biothèque</t>
  </si>
  <si>
    <t>STOCKAGE FROID</t>
  </si>
  <si>
    <t>METROLOGIE</t>
  </si>
  <si>
    <t>LABO</t>
  </si>
  <si>
    <t>Métrologie</t>
  </si>
  <si>
    <t>Laboratoire Biologie médicale</t>
  </si>
  <si>
    <t>SAS +4°C</t>
  </si>
  <si>
    <t>HLA</t>
  </si>
  <si>
    <t>RESERVE</t>
  </si>
  <si>
    <t>NEGATIVE</t>
  </si>
  <si>
    <t>MICROSCOPE</t>
  </si>
  <si>
    <t>LABO HLA</t>
  </si>
  <si>
    <t>Histocompatibilité HLA</t>
  </si>
  <si>
    <t>SMRQ</t>
  </si>
  <si>
    <t>Communs Assurance qualité</t>
  </si>
  <si>
    <t>LAVE MAINS</t>
  </si>
  <si>
    <t xml:space="preserve">WC  </t>
  </si>
  <si>
    <t>DE REUNION</t>
  </si>
  <si>
    <t>PERSONNEL</t>
  </si>
  <si>
    <t>ZONE</t>
  </si>
  <si>
    <t>ASC. M C</t>
  </si>
  <si>
    <t>AFFAIRES FINANCIERES</t>
  </si>
  <si>
    <t>FACTURATION CLIENTS</t>
  </si>
  <si>
    <t>Service Facturation Clients</t>
  </si>
  <si>
    <t>EN TEMPS REELS</t>
  </si>
  <si>
    <t>LABO PCR</t>
  </si>
  <si>
    <t>CONSOMMABLES HLA</t>
  </si>
  <si>
    <t>AUTOMATES</t>
  </si>
  <si>
    <t>ELECTROPHORESE</t>
  </si>
  <si>
    <t>AMPLIFICATION</t>
  </si>
  <si>
    <t>SAS POST PCR</t>
  </si>
  <si>
    <t>PRE PCR</t>
  </si>
  <si>
    <t>EXTRACTION ADN</t>
  </si>
  <si>
    <t>SAS PRE PCR</t>
  </si>
  <si>
    <t>MEDECIN HLA</t>
  </si>
  <si>
    <t>SERVICE COMMUNICATION</t>
  </si>
  <si>
    <t>Communication</t>
  </si>
  <si>
    <t>COMMUNICATION</t>
  </si>
  <si>
    <t>SERVICE</t>
  </si>
  <si>
    <t>ESCALIER</t>
  </si>
  <si>
    <t>LOCAL VDI</t>
  </si>
  <si>
    <t>CONTROLE GESTION</t>
  </si>
  <si>
    <t>Affaires Financieres</t>
  </si>
  <si>
    <t>ETAGE</t>
  </si>
  <si>
    <t xml:space="preserve">ACCES </t>
  </si>
  <si>
    <t>SOUS MAGASIN</t>
  </si>
  <si>
    <t>DU PERSONNEL</t>
  </si>
  <si>
    <t>RESTAURATION</t>
  </si>
  <si>
    <t>Surface utile</t>
  </si>
  <si>
    <t>PLATEFORME</t>
  </si>
  <si>
    <t>DECHETS MENAGERS</t>
  </si>
  <si>
    <t>REACTIFS</t>
  </si>
  <si>
    <t xml:space="preserve">        -30°C JUNO</t>
  </si>
  <si>
    <t xml:space="preserve">CHAMBRE FROIDE </t>
  </si>
  <si>
    <t xml:space="preserve">       +4°C UTAH</t>
  </si>
  <si>
    <t>HUB OMAHA</t>
  </si>
  <si>
    <t>LIBRE</t>
  </si>
  <si>
    <t>TRANSFO</t>
  </si>
  <si>
    <t>T G B T</t>
  </si>
  <si>
    <t>HOMMES</t>
  </si>
  <si>
    <t>FEMMES</t>
  </si>
  <si>
    <t>SALLE DE DETENTE</t>
  </si>
  <si>
    <t>SALLE DE RESTAURATION</t>
  </si>
  <si>
    <t>DE SECURITE</t>
  </si>
  <si>
    <t xml:space="preserve"> LOCAL TECHNIQUE</t>
  </si>
  <si>
    <t>LIVRAISON</t>
  </si>
  <si>
    <t>MAGASINIER</t>
  </si>
  <si>
    <t>PHONING</t>
  </si>
  <si>
    <t xml:space="preserve">PROMO DON </t>
  </si>
  <si>
    <t>Promotion du don</t>
  </si>
  <si>
    <t>AFFRANCHISSEMENT</t>
  </si>
  <si>
    <t>MATERIEL COLLECTE</t>
  </si>
  <si>
    <t>DE GARDE 1</t>
  </si>
  <si>
    <t>REFERENTS IH / DEL</t>
  </si>
  <si>
    <t xml:space="preserve">I H </t>
  </si>
  <si>
    <t>HPA</t>
  </si>
  <si>
    <t>BUREAU BIOLOGISTE</t>
  </si>
  <si>
    <t>POST PCR</t>
  </si>
  <si>
    <t>PRE PCR 2</t>
  </si>
  <si>
    <t>EXTRACTION</t>
  </si>
  <si>
    <t>PRE PCR 1</t>
  </si>
  <si>
    <t>CONSOMMABLES HPA</t>
  </si>
  <si>
    <t>SEROLOGIE</t>
  </si>
  <si>
    <t>LABO HPA</t>
  </si>
  <si>
    <t>CH. FROIDE -30°C</t>
  </si>
  <si>
    <t>CH. FROIDE +4°C</t>
  </si>
  <si>
    <t>CONSOMMABLES IH/DEL</t>
  </si>
  <si>
    <t>+4°C</t>
  </si>
  <si>
    <t>CH FROIDE</t>
  </si>
  <si>
    <t>DE GARDE 2</t>
  </si>
  <si>
    <t>COURSIERS</t>
  </si>
  <si>
    <t>ATTENTE</t>
  </si>
  <si>
    <t>CH FROIDE  +4°C</t>
  </si>
  <si>
    <t>CONGELATEURS</t>
  </si>
  <si>
    <t>PRDUITS</t>
  </si>
  <si>
    <t>AGITATEURS</t>
  </si>
  <si>
    <t>DES TUBES</t>
  </si>
  <si>
    <t>ENTREE PSL</t>
  </si>
  <si>
    <t>VEHICULES COLLECTE</t>
  </si>
  <si>
    <t xml:space="preserve">GARAGE </t>
  </si>
  <si>
    <t>RETOUR COLLECTE</t>
  </si>
  <si>
    <t>DONNEURS</t>
  </si>
  <si>
    <t>CONSULTATIONS</t>
  </si>
  <si>
    <t>PLAQUETTAIRE</t>
  </si>
  <si>
    <t>APHERESE</t>
  </si>
  <si>
    <t>PRELEVEMENT</t>
  </si>
  <si>
    <t xml:space="preserve">WC </t>
  </si>
  <si>
    <t>EN ATTENTE</t>
  </si>
  <si>
    <t>SANIT. H</t>
  </si>
  <si>
    <t>HAND F</t>
  </si>
  <si>
    <t>HAND H</t>
  </si>
  <si>
    <t>HALL D'ACCUEIL</t>
  </si>
  <si>
    <t>Service Recrutement - Formation - Gestion des carrières</t>
  </si>
  <si>
    <t xml:space="preserve">D R H </t>
  </si>
  <si>
    <t>PROMOTION DU DON</t>
  </si>
  <si>
    <t>MARKETING</t>
  </si>
  <si>
    <t>IH &amp; DISTRIBUTION</t>
  </si>
  <si>
    <t>CHEF DE SERVICE</t>
  </si>
  <si>
    <t>MEDECIN</t>
  </si>
  <si>
    <t>COMMUNICATION CRD</t>
  </si>
  <si>
    <t>REUNION</t>
  </si>
  <si>
    <t>BIBLIOTHEQUE</t>
  </si>
  <si>
    <t>ADM / FINANCES</t>
  </si>
  <si>
    <t>DETENTE</t>
  </si>
  <si>
    <t>STOCK SPECIFIQUE</t>
  </si>
  <si>
    <t>MEDICALE</t>
  </si>
  <si>
    <t>CABINE</t>
  </si>
  <si>
    <t>BAIE INFORMATIQUE</t>
  </si>
  <si>
    <t>PERSONNEL EFS</t>
  </si>
  <si>
    <t>PUBLIC</t>
  </si>
  <si>
    <t>WC PMR</t>
  </si>
  <si>
    <t>LABO IH 2</t>
  </si>
  <si>
    <t>LABO IH 1</t>
  </si>
  <si>
    <t>AMBULANCIERS</t>
  </si>
  <si>
    <t>BUREAU MEDECIN</t>
  </si>
  <si>
    <t>DE GARDE</t>
  </si>
  <si>
    <t>BUREAU CADRE</t>
  </si>
  <si>
    <t>VESTIAIRE F</t>
  </si>
  <si>
    <t>VESTIAIRE H</t>
  </si>
  <si>
    <t>&amp; DASRI</t>
  </si>
  <si>
    <t>COMPTEUR D'EAU</t>
  </si>
  <si>
    <t>TGBT / VDI</t>
  </si>
  <si>
    <t>LOCAL TECHNIQUE</t>
  </si>
  <si>
    <t>BECS</t>
  </si>
  <si>
    <t>TRANSIT</t>
  </si>
  <si>
    <t>POCHES</t>
  </si>
  <si>
    <t>CABINE MEDICALE 1</t>
  </si>
  <si>
    <t>CADRE PRELEVEMENT</t>
  </si>
  <si>
    <t>TECHNIQUE &amp; ENTRETIEN</t>
  </si>
  <si>
    <t>COULOIR</t>
  </si>
  <si>
    <t>WC MIXTE PMR</t>
  </si>
  <si>
    <t>ESPACE DETENTE</t>
  </si>
  <si>
    <t xml:space="preserve">DONNEURS </t>
  </si>
  <si>
    <t>WC F PMR</t>
  </si>
  <si>
    <t>WC MIXTE</t>
  </si>
  <si>
    <t>LOCAL DASRI</t>
  </si>
  <si>
    <t>DE BIO NETTOYAGE</t>
  </si>
  <si>
    <t>Distribution IH</t>
  </si>
  <si>
    <t xml:space="preserve">DISTRIBUTION &amp; I H </t>
  </si>
  <si>
    <t>Immunohématologie</t>
  </si>
  <si>
    <t>PLAQUETTES</t>
  </si>
  <si>
    <t>DISTRIBUTION DELIVRANCE</t>
  </si>
  <si>
    <t>DE REPAS</t>
  </si>
  <si>
    <t>V D I</t>
  </si>
  <si>
    <t>DRH</t>
  </si>
  <si>
    <t>GESTION SOCIALE</t>
  </si>
  <si>
    <t>CONTROLE DE</t>
  </si>
  <si>
    <t>PARTAGE</t>
  </si>
  <si>
    <t xml:space="preserve">VESTIAIRES </t>
  </si>
  <si>
    <t>OUVERTE</t>
  </si>
  <si>
    <t>ASSISTANTE</t>
  </si>
  <si>
    <t>MEDICALE 3</t>
  </si>
  <si>
    <t>MEDICALE 2</t>
  </si>
  <si>
    <t>MEDICALE 1</t>
  </si>
  <si>
    <t>VDI</t>
  </si>
  <si>
    <t>CHAMBRE DE GARDE 2</t>
  </si>
  <si>
    <t>LABO IH</t>
  </si>
  <si>
    <t>STOCKAGE LABO</t>
  </si>
  <si>
    <t>BUREAU CMT</t>
  </si>
  <si>
    <t>Hémovigilance</t>
  </si>
  <si>
    <t>CHAMBRE DE GARDE 1</t>
  </si>
  <si>
    <t>DELIVRANCE</t>
  </si>
  <si>
    <t>SAS AMBULANCIERS</t>
  </si>
  <si>
    <t>BUREAU RESPONSABLE</t>
  </si>
  <si>
    <t>Communs Ih-distribution</t>
  </si>
  <si>
    <t>SAS CH</t>
  </si>
  <si>
    <t>LOCAL ENTRETIEN</t>
  </si>
  <si>
    <t>LT CTA</t>
  </si>
  <si>
    <t>ELEC</t>
  </si>
  <si>
    <t>SOUS STATION</t>
  </si>
  <si>
    <t>Transformation</t>
  </si>
  <si>
    <t>IRRADIATEUR</t>
  </si>
  <si>
    <t>LABORATOIRE IH</t>
  </si>
  <si>
    <t>MAGASIN IH</t>
  </si>
  <si>
    <t>LOCAL CONGELATEURS</t>
  </si>
  <si>
    <t>GAMME HEMATIES</t>
  </si>
  <si>
    <t>ANALYSES SPECIALISEES</t>
  </si>
  <si>
    <t>CH DE GARDE</t>
  </si>
  <si>
    <t>CONGEL/AGITATEURS</t>
  </si>
  <si>
    <t>PREPARATION DISTRIBUTION</t>
  </si>
  <si>
    <t>COULOIR PREPA</t>
  </si>
  <si>
    <t>ENREGISTREMENT</t>
  </si>
  <si>
    <t>PATIO</t>
  </si>
  <si>
    <t>ZONE D'ATTENTE</t>
  </si>
  <si>
    <t>SANITAIRES H</t>
  </si>
  <si>
    <t>SANITAIRES F</t>
  </si>
  <si>
    <t>MENAGERS/DASRI</t>
  </si>
  <si>
    <t xml:space="preserve">DECHETS </t>
  </si>
  <si>
    <t>BASSE TENSION</t>
  </si>
  <si>
    <t>TABLEAU GENERAL</t>
  </si>
  <si>
    <t>LOCAL MAINTENANCE</t>
  </si>
  <si>
    <t xml:space="preserve">CELLULES  - SOINS </t>
  </si>
  <si>
    <t>SALLE DE PRELEVEMENTS</t>
  </si>
  <si>
    <t>CABINE MEDICALE</t>
  </si>
  <si>
    <t>ACCUEIL SECRETARIAT</t>
  </si>
  <si>
    <t>HALL D'ATTENTE</t>
  </si>
  <si>
    <t>CELLULES SOINS</t>
  </si>
  <si>
    <t>RESPONSABLE  CDS</t>
  </si>
  <si>
    <t xml:space="preserve">BUREAU MEDECIN </t>
  </si>
  <si>
    <t>BUREAU ASSISTANTE</t>
  </si>
  <si>
    <t>CADRE IDE</t>
  </si>
  <si>
    <t>DE TERRITOIRE</t>
  </si>
  <si>
    <t xml:space="preserve">DEVELOPPEUR </t>
  </si>
  <si>
    <t>&amp; PAUSE</t>
  </si>
  <si>
    <t>DE BASSIN</t>
  </si>
  <si>
    <t xml:space="preserve">BUREAU ADJOINTE </t>
  </si>
  <si>
    <t>MAGASIN PRELEVEMENTS</t>
  </si>
  <si>
    <t>MAGASIN COLLATION</t>
  </si>
  <si>
    <t>SECRETARIAT APHERESE</t>
  </si>
  <si>
    <t>CADRE INFIRMIER</t>
  </si>
  <si>
    <t>BUREAU MEDECINS</t>
  </si>
  <si>
    <t>ACCUEIL COLLATION</t>
  </si>
  <si>
    <t>SANG TOTAL</t>
  </si>
  <si>
    <t>ACCES COLLATION</t>
  </si>
  <si>
    <t>ZONE DE REPOS</t>
  </si>
  <si>
    <t>PLASMAPHERESE</t>
  </si>
  <si>
    <t>CABINE MEDICALES 4</t>
  </si>
  <si>
    <t>CABINE MEDICALES 3</t>
  </si>
  <si>
    <t>CABINE MEDICALES 2</t>
  </si>
  <si>
    <t>CABINE MEDICALES 1</t>
  </si>
  <si>
    <t>HALL D'ATTENTE DONNEURS</t>
  </si>
  <si>
    <t>SECRETARIAT ACCUEIL</t>
  </si>
  <si>
    <t>LOCAL INFORMATIQUE</t>
  </si>
  <si>
    <t>CIRCULATION PATIENTS</t>
  </si>
  <si>
    <t>LOCAL SANITAIRES</t>
  </si>
  <si>
    <t>VESTIAIRES / SANITAIRES</t>
  </si>
  <si>
    <t>SAS SANITAIRES</t>
  </si>
  <si>
    <t>CIRCULATION PERSONNEL EFS</t>
  </si>
  <si>
    <t>LINGERIE</t>
  </si>
  <si>
    <t>TRAITEMENT D'AIR</t>
  </si>
  <si>
    <t xml:space="preserve">CENTRALE DE </t>
  </si>
  <si>
    <t>ACCES CAVE</t>
  </si>
  <si>
    <t>DU PERSONNEL EFS</t>
  </si>
  <si>
    <t>SALLE DE PAUSE</t>
  </si>
  <si>
    <t>CIRCULATION DONNEURS</t>
  </si>
  <si>
    <t>SAS D'ENTREE</t>
  </si>
  <si>
    <t>TD S SOL</t>
  </si>
  <si>
    <t>SURPRESSEUR</t>
  </si>
  <si>
    <t>SOUS SOL</t>
  </si>
  <si>
    <t>BATIMENT</t>
  </si>
  <si>
    <t>ACCES</t>
  </si>
  <si>
    <t>PARKING</t>
  </si>
  <si>
    <t>LOCAL POUBELLES</t>
  </si>
  <si>
    <t>CONCIERGERIE</t>
  </si>
  <si>
    <t>GESTION COURRIER</t>
  </si>
  <si>
    <t>IH / DELIVRANCE</t>
  </si>
  <si>
    <t>HEMOVIGILANCE</t>
  </si>
  <si>
    <t>VIGILANCE</t>
  </si>
  <si>
    <t>BUREAU MRQ</t>
  </si>
  <si>
    <t>PALIER 0</t>
  </si>
  <si>
    <t>TRANSFORMATEUR</t>
  </si>
  <si>
    <t>TISANERIE</t>
  </si>
  <si>
    <t>PHOTOCOPIEUR</t>
  </si>
  <si>
    <t xml:space="preserve">ESPACE </t>
  </si>
  <si>
    <t>OPALE</t>
  </si>
  <si>
    <t>PICARDE</t>
  </si>
  <si>
    <t>ALBATRE</t>
  </si>
  <si>
    <t>NACRE</t>
  </si>
  <si>
    <t>COTENTIN</t>
  </si>
  <si>
    <t>LOCAL A VELOS</t>
  </si>
  <si>
    <t>UNSA</t>
  </si>
  <si>
    <t>CFDT</t>
  </si>
  <si>
    <t>CFE CGC</t>
  </si>
  <si>
    <t>F O</t>
  </si>
  <si>
    <t>Instances représentatives (CE DP)</t>
  </si>
  <si>
    <t>TRESORIER CSE EFS HFNO</t>
  </si>
  <si>
    <t>ESPACE</t>
  </si>
  <si>
    <t>SUD</t>
  </si>
  <si>
    <t>TERRASSE</t>
  </si>
  <si>
    <t>NORD OUEST</t>
  </si>
  <si>
    <t>PALIER 1</t>
  </si>
  <si>
    <t xml:space="preserve"> BUREAU VOLANT</t>
  </si>
  <si>
    <t>DE DETENTE</t>
  </si>
  <si>
    <t>SUD EST</t>
  </si>
  <si>
    <t>INFIRMERIE</t>
  </si>
  <si>
    <t>DOUCHE 2</t>
  </si>
  <si>
    <t>DOUCHE 1</t>
  </si>
  <si>
    <t>COULOIR ASCENSEURS</t>
  </si>
  <si>
    <t>ACHATS</t>
  </si>
  <si>
    <t>BUREAU SCAN</t>
  </si>
  <si>
    <t xml:space="preserve">Service Achats </t>
  </si>
  <si>
    <t>PRELEVEMENT DCP</t>
  </si>
  <si>
    <t>COLLECTES</t>
  </si>
  <si>
    <t xml:space="preserve">ORGANISATION </t>
  </si>
  <si>
    <t>RELATIONS DONNEURS</t>
  </si>
  <si>
    <t xml:space="preserve">ZONE </t>
  </si>
  <si>
    <t>TERRASSE OUEST</t>
  </si>
  <si>
    <t>PALIER 2</t>
  </si>
  <si>
    <t>EST</t>
  </si>
  <si>
    <t>TERRASSE SUD</t>
  </si>
  <si>
    <t>ACS</t>
  </si>
  <si>
    <t>BUREAU ACS</t>
  </si>
  <si>
    <t>Agence comptable secondaire</t>
  </si>
  <si>
    <t>SERVICE JURIDIQUE</t>
  </si>
  <si>
    <t>DSA</t>
  </si>
  <si>
    <t>Service Juridique</t>
  </si>
  <si>
    <t>ASSISTANTE DE DIRECTION</t>
  </si>
  <si>
    <t>SECRETAIRE GENERAL</t>
  </si>
  <si>
    <t>DIRECTION</t>
  </si>
  <si>
    <t>DIRECTION GENERALE</t>
  </si>
  <si>
    <t>ADJOINTE</t>
  </si>
  <si>
    <t>DE DIRECTION GENERALE</t>
  </si>
  <si>
    <t xml:space="preserve">ASSISTANTE </t>
  </si>
  <si>
    <t>GENERALE</t>
  </si>
  <si>
    <t>BIOLOGIE THERAPIE ET DIAGNOSTIC</t>
  </si>
  <si>
    <t>COLLECTE ET PRODUCTION DES PSL</t>
  </si>
  <si>
    <t>DES RESSOURCES HUMAINES</t>
  </si>
  <si>
    <t>RISQUE ET QUALITE</t>
  </si>
  <si>
    <t>DE LA COMMUNICATION</t>
  </si>
  <si>
    <t>Direction générale</t>
  </si>
  <si>
    <t>ASSISTANTES DE DIRECTION</t>
  </si>
  <si>
    <t>QUALITE VIE TRAVAIL</t>
  </si>
  <si>
    <t>DRH - RELATIONS SOCIALES</t>
  </si>
  <si>
    <t>PAIE ET GESTION ADMINISTATIVE</t>
  </si>
  <si>
    <t xml:space="preserve">DRH </t>
  </si>
  <si>
    <t>LOCAL  REUNION</t>
  </si>
  <si>
    <t>PAIE ET GESTION ADMINISTATIVE DU PERSONNEL</t>
  </si>
  <si>
    <t>CHEF DE PROJET RH</t>
  </si>
  <si>
    <t>PALIER 3</t>
  </si>
  <si>
    <t>TERRASSE EST</t>
  </si>
  <si>
    <t xml:space="preserve"> SANITAIRES</t>
  </si>
  <si>
    <t>COMPATIBILITE IDENTIFICATION</t>
  </si>
  <si>
    <t xml:space="preserve">LABO EPREUVE DE </t>
  </si>
  <si>
    <t>GROUPES RAI</t>
  </si>
  <si>
    <t>CONSERVATION</t>
  </si>
  <si>
    <t>FROIDE</t>
  </si>
  <si>
    <t>ADJOINT</t>
  </si>
  <si>
    <t>SALE</t>
  </si>
  <si>
    <t>LINGE</t>
  </si>
  <si>
    <t>BUREAU REFERENTS</t>
  </si>
  <si>
    <t>SAMU</t>
  </si>
  <si>
    <t>AU SOUS SOL</t>
  </si>
  <si>
    <t>RECEPTION EXAMENS</t>
  </si>
  <si>
    <t>BIOLOGISTE</t>
  </si>
  <si>
    <t xml:space="preserve"> BUREAU CADRE</t>
  </si>
  <si>
    <t>IH 1</t>
  </si>
  <si>
    <t>SECTEUR</t>
  </si>
  <si>
    <t>EDC</t>
  </si>
  <si>
    <t>IH 2</t>
  </si>
  <si>
    <t>IH DIVERS</t>
  </si>
  <si>
    <t>IDENTIFICATION</t>
  </si>
  <si>
    <t xml:space="preserve">BIOLOGISTE </t>
  </si>
  <si>
    <t>DES PSL</t>
  </si>
  <si>
    <t>POSITIVE</t>
  </si>
  <si>
    <t>ESPACE REPOS</t>
  </si>
  <si>
    <t>ACCUEIL VISITEURS</t>
  </si>
  <si>
    <t>CADRE PRELEVEMENTS</t>
  </si>
  <si>
    <t>CHAMBRE DE GARDE</t>
  </si>
  <si>
    <t>RESERVE IHC</t>
  </si>
  <si>
    <t>LOCAL CONGELATEUR</t>
  </si>
  <si>
    <t>LOCAL HUB</t>
  </si>
  <si>
    <t>SAS ACCUEIL</t>
  </si>
  <si>
    <t>COMMUNE IH</t>
  </si>
  <si>
    <t>SECRETAIRE</t>
  </si>
  <si>
    <t xml:space="preserve">RETOUR </t>
  </si>
  <si>
    <t>SYNDICATS</t>
  </si>
  <si>
    <t>SAS IH</t>
  </si>
  <si>
    <t>DE SITE</t>
  </si>
  <si>
    <t>SAS DISTRI</t>
  </si>
  <si>
    <t>SAS ADMINISTRATIF</t>
  </si>
  <si>
    <t>&amp; DECHETS</t>
  </si>
  <si>
    <t xml:space="preserve">MAGASIN </t>
  </si>
  <si>
    <t>CENTRI</t>
  </si>
  <si>
    <t>MAGASIN LABO</t>
  </si>
  <si>
    <t>BUREAU IH</t>
  </si>
  <si>
    <t>DISTRI/DELIVRANCE</t>
  </si>
  <si>
    <t>AMBULANCIER</t>
  </si>
  <si>
    <t xml:space="preserve">HALL </t>
  </si>
  <si>
    <t>HALL HOPITAL</t>
  </si>
  <si>
    <t xml:space="preserve"> TECHNIQUE</t>
  </si>
  <si>
    <t>DEPARTS COLLECTES</t>
  </si>
  <si>
    <t>ORGANISATION COLLECTE</t>
  </si>
  <si>
    <t>VOLANT</t>
  </si>
  <si>
    <t>INFIRMIERE REFERENT</t>
  </si>
  <si>
    <t>DE PRELEVEMENT</t>
  </si>
  <si>
    <t>T M C</t>
  </si>
  <si>
    <t>BUREAU DEVELOPPEMENT</t>
  </si>
  <si>
    <t xml:space="preserve">VESTIAIRE  </t>
  </si>
  <si>
    <t>ESCALIER 1</t>
  </si>
  <si>
    <t>ESCALIER 2</t>
  </si>
  <si>
    <t>SURFACE NON UTILISEE</t>
  </si>
  <si>
    <t>BUREAU MAGASIN</t>
  </si>
  <si>
    <t>Hebdomadaire</t>
  </si>
  <si>
    <t>Journalier</t>
  </si>
  <si>
    <t>Mensuel</t>
  </si>
  <si>
    <t>A la demande</t>
  </si>
  <si>
    <t>GARAGE 1</t>
  </si>
  <si>
    <t>GARAGE 2</t>
  </si>
  <si>
    <t>CHARGE</t>
  </si>
  <si>
    <t>MONTE</t>
  </si>
  <si>
    <t>QUAI</t>
  </si>
  <si>
    <t>COMPRESSEURS</t>
  </si>
  <si>
    <t>SALLE DU PERSONNEL</t>
  </si>
  <si>
    <t xml:space="preserve">ZONE DE STOCKAGE </t>
  </si>
  <si>
    <t>IMMUNO HEMATOLOGIE</t>
  </si>
  <si>
    <t>CHAMBRE 2</t>
  </si>
  <si>
    <t>CHAMBRE 1</t>
  </si>
  <si>
    <t>ET PREPARATION SECONDAIRE</t>
  </si>
  <si>
    <t>SALLE DE CONSERVATION</t>
  </si>
  <si>
    <t>WC.</t>
  </si>
  <si>
    <t>SERVICE TECHNIQUE</t>
  </si>
  <si>
    <t>DIRECTEUR ADJOINT</t>
  </si>
  <si>
    <t>BUREAU CODIR</t>
  </si>
  <si>
    <t>RH</t>
  </si>
  <si>
    <t>SITE</t>
  </si>
  <si>
    <t>RISQUES ET QUALITE</t>
  </si>
  <si>
    <t xml:space="preserve">DIRECTION </t>
  </si>
  <si>
    <t>BUREAU VOLANT</t>
  </si>
  <si>
    <t>PALIER 1er ETAGE</t>
  </si>
  <si>
    <t>RESPONSABE</t>
  </si>
  <si>
    <t>CF+4°C</t>
  </si>
  <si>
    <t>TECHNIQ.</t>
  </si>
  <si>
    <t>SANIT</t>
  </si>
  <si>
    <t xml:space="preserve">PRELEVEMENT  </t>
  </si>
  <si>
    <t>Prélèvements par aphérèse plasmatique</t>
  </si>
  <si>
    <t>ACCUEIL / COLLATION</t>
  </si>
  <si>
    <t>PLACARD EXTENSION</t>
  </si>
  <si>
    <t>GROUPE FROID</t>
  </si>
  <si>
    <t>V D I  2</t>
  </si>
  <si>
    <t>LOCAL EAU</t>
  </si>
  <si>
    <t>CVC</t>
  </si>
  <si>
    <t>TD ZONE</t>
  </si>
  <si>
    <t>SSI</t>
  </si>
  <si>
    <t>BUREAUX</t>
  </si>
  <si>
    <t>C T A</t>
  </si>
  <si>
    <t>ZONE TECHNIQUE</t>
  </si>
  <si>
    <t>DATA CENTER</t>
  </si>
  <si>
    <t>LT TGBT</t>
  </si>
  <si>
    <t>V D I  1</t>
  </si>
  <si>
    <t>BATTERIE &amp; SSI</t>
  </si>
  <si>
    <t>L T</t>
  </si>
  <si>
    <t>ONDULEURS</t>
  </si>
  <si>
    <t>Qualification du don</t>
  </si>
  <si>
    <t>REACTIFS - STOCK VALIDE</t>
  </si>
  <si>
    <t>REACTIFS - QUARANTAINE</t>
  </si>
  <si>
    <t>PRE-ANALYTIQUE 1</t>
  </si>
  <si>
    <t>LOCAL CENTRIFUGATION</t>
  </si>
  <si>
    <t>STOCK CHARIOTS</t>
  </si>
  <si>
    <t>Pré-analytique</t>
  </si>
  <si>
    <t>BUREAU PRE-ANA</t>
  </si>
  <si>
    <t>VOLANTS REFERENTS</t>
  </si>
  <si>
    <t>NUMERATION</t>
  </si>
  <si>
    <t>ET STOCK</t>
  </si>
  <si>
    <t>SALLE CONGELATEURS</t>
  </si>
  <si>
    <t>PREPA TUBES</t>
  </si>
  <si>
    <t>KARDEX</t>
  </si>
  <si>
    <t>STOCKAGE TUBES</t>
  </si>
  <si>
    <t>IMMUNOLOGIE HEMATOLOGIE 2</t>
  </si>
  <si>
    <t>IMMUNOLOGIE HEMATOLOGIE 1</t>
  </si>
  <si>
    <t>BIOLOGISTE  3</t>
  </si>
  <si>
    <t>Immuno Hématologie Donneur</t>
  </si>
  <si>
    <t>PLACARD NUMERATION</t>
  </si>
  <si>
    <t>Dépistage maladies transmissibles</t>
  </si>
  <si>
    <t>BIOLOGISTE 1</t>
  </si>
  <si>
    <t>Dépistage du B19</t>
  </si>
  <si>
    <t>POOLAGE DGV</t>
  </si>
  <si>
    <t>STOCKAGE CONSOMMABLES</t>
  </si>
  <si>
    <t xml:space="preserve">LAVERIE DGV  </t>
  </si>
  <si>
    <t>DGV</t>
  </si>
  <si>
    <t>BUREAU DGV</t>
  </si>
  <si>
    <t xml:space="preserve">PLACARD TECHN. DGV </t>
  </si>
  <si>
    <t>SEROLOGIE &amp; DGV</t>
  </si>
  <si>
    <t>CADRE TECHNIQUE</t>
  </si>
  <si>
    <t>CHAMBRE FROIDE +4°C</t>
  </si>
  <si>
    <t>BIOLOGISTE 2</t>
  </si>
  <si>
    <t>COULOIR INTERNE</t>
  </si>
  <si>
    <t>POSTE DE GARDIENNAGE</t>
  </si>
  <si>
    <t>WC 4</t>
  </si>
  <si>
    <t>WC 3</t>
  </si>
  <si>
    <t>WC 2</t>
  </si>
  <si>
    <t>WC 1</t>
  </si>
  <si>
    <t>H / F</t>
  </si>
  <si>
    <t>ENTRETIEN 2</t>
  </si>
  <si>
    <t>LAVERIE CENTRALE</t>
  </si>
  <si>
    <t>DOUCHES</t>
  </si>
  <si>
    <t>LINGE SALE</t>
  </si>
  <si>
    <t>SALLE DE REUNION 1</t>
  </si>
  <si>
    <t>LINGE PROPRE</t>
  </si>
  <si>
    <t>COULOIR ADMINISTRATION</t>
  </si>
  <si>
    <t>ENTRETIEN 1</t>
  </si>
  <si>
    <t>BIOTHEQUE</t>
  </si>
  <si>
    <t>PRE-ANALYTIQUE 2</t>
  </si>
  <si>
    <t>CHAMBRE FROIDE -35°C</t>
  </si>
  <si>
    <t>PRODUITS CHIMIQUES</t>
  </si>
  <si>
    <t xml:space="preserve">ZONE DECHETS </t>
  </si>
  <si>
    <t xml:space="preserve">D E E E </t>
  </si>
  <si>
    <t>ZONE DECHETS</t>
  </si>
  <si>
    <t>ZONE DESTRUCTION</t>
  </si>
  <si>
    <t>Nord de France</t>
  </si>
  <si>
    <t xml:space="preserve">ARCHIVES EFS </t>
  </si>
  <si>
    <t>ELECTRICITE</t>
  </si>
  <si>
    <t>BATIMENT / FROID &amp;FLUIDES</t>
  </si>
  <si>
    <t>MOBILIER / FRIGOS</t>
  </si>
  <si>
    <t>STOCKAGE TAMPON</t>
  </si>
  <si>
    <t>STOCKAGE FLUIDES</t>
  </si>
  <si>
    <t>MAGASIN GSA</t>
  </si>
  <si>
    <t>STOCKAGE IH</t>
  </si>
  <si>
    <t>GSA</t>
  </si>
  <si>
    <t>BUREAU MAGASINIERS</t>
  </si>
  <si>
    <t>ZONE PREPARATION</t>
  </si>
  <si>
    <t>LOCAL REPRO</t>
  </si>
  <si>
    <t xml:space="preserve"> BIOMEDICAL</t>
  </si>
  <si>
    <t>MAGASIN PIECES</t>
  </si>
  <si>
    <t>STOCKAGE METHODE</t>
  </si>
  <si>
    <t>BIOMEDICAL</t>
  </si>
  <si>
    <t>ATELIER BIOMEDICAL</t>
  </si>
  <si>
    <t>AGITATEURS ET PC</t>
  </si>
  <si>
    <t>LOCAL FRIGO</t>
  </si>
  <si>
    <t>ZONE ILOTAGE</t>
  </si>
  <si>
    <t>BUREAU METROLOGIE</t>
  </si>
  <si>
    <t>ARRIVAGE</t>
  </si>
  <si>
    <t>ZONE DE DEPOT</t>
  </si>
  <si>
    <t>MECANIQUE</t>
  </si>
  <si>
    <t>KARCHER</t>
  </si>
  <si>
    <t>MATERIEL INFORMATIQUE</t>
  </si>
  <si>
    <t xml:space="preserve">STOCKAGE </t>
  </si>
  <si>
    <t>LOCAL SERVEUR</t>
  </si>
  <si>
    <t>CELLULE 2</t>
  </si>
  <si>
    <t>ZONE 2</t>
  </si>
  <si>
    <t>ZONE 1</t>
  </si>
  <si>
    <t>ZONE SERVICE TECHNIQUE</t>
  </si>
  <si>
    <t>QUAIS</t>
  </si>
  <si>
    <t>DOUCHE H</t>
  </si>
  <si>
    <t>DOUCHE F</t>
  </si>
  <si>
    <t xml:space="preserve">SANITAIRES </t>
  </si>
  <si>
    <t>COULOIR METROLOGIE</t>
  </si>
  <si>
    <t>ACCES ST</t>
  </si>
  <si>
    <t>HALL ENTREE 2</t>
  </si>
  <si>
    <t>SAS ENTREE 2</t>
  </si>
  <si>
    <t>LOCAL TGBT</t>
  </si>
  <si>
    <t>SPRINKLERS</t>
  </si>
  <si>
    <t>VESTIAIRE COMMUN</t>
  </si>
  <si>
    <t>ACCES ETAGE</t>
  </si>
  <si>
    <t>GARDIEN</t>
  </si>
  <si>
    <t>SAS ENTREE 1</t>
  </si>
  <si>
    <t>MAINTENANCE BATIMENTAIRE</t>
  </si>
  <si>
    <t>BUREAU TECHNICIENS</t>
  </si>
  <si>
    <t>PÖLE VGP</t>
  </si>
  <si>
    <t>CHEF D'EQUIPE</t>
  </si>
  <si>
    <t>POLE BIOMEDICALE</t>
  </si>
  <si>
    <t>IMMOBILIER</t>
  </si>
  <si>
    <t xml:space="preserve">CHEF DE PROJET </t>
  </si>
  <si>
    <t>CHARGES DE TRAVAUX</t>
  </si>
  <si>
    <t>MAINTENANCE &amp; REGULATION</t>
  </si>
  <si>
    <t>CHEF DE PROJET</t>
  </si>
  <si>
    <t>CELLULE METHODE</t>
  </si>
  <si>
    <t>REPRO</t>
  </si>
  <si>
    <t>BUREAU DE DESSIN</t>
  </si>
  <si>
    <t>TECH</t>
  </si>
  <si>
    <t>ADJOINT ADMINISTRATIF</t>
  </si>
  <si>
    <t>TD ETAGE</t>
  </si>
  <si>
    <t>MISSION LOGISTIQUE</t>
  </si>
  <si>
    <t>CHARGE DE</t>
  </si>
  <si>
    <t>ET APPROVISIONNEMENT</t>
  </si>
  <si>
    <t>POLE STOCK</t>
  </si>
  <si>
    <t>ASSISTANT LOGISTIQUE</t>
  </si>
  <si>
    <t>RESPONSABLE LOGISTIQUE</t>
  </si>
  <si>
    <t xml:space="preserve"> SECRETARIAT GESTION DE PARC VEHICULES</t>
  </si>
  <si>
    <t>RESPONSABLE GESTION DE PARC VEHICULES</t>
  </si>
  <si>
    <t>DIRECTEUR LOGISTIQUE</t>
  </si>
  <si>
    <t>DIRECTION LOGISTIQUE</t>
  </si>
  <si>
    <t>ASSISTANT TRANSPORTS</t>
  </si>
  <si>
    <t>RESPONSABLE TRANSPORTS</t>
  </si>
  <si>
    <t>ETAGE LIBRE</t>
  </si>
  <si>
    <t>SALLE DE REUNION 2</t>
  </si>
  <si>
    <t>SALLE DE REPAS</t>
  </si>
  <si>
    <t>SANIT. F</t>
  </si>
  <si>
    <t>PLANNING CHAUFFEURS</t>
  </si>
  <si>
    <t>COFFEE CORNER</t>
  </si>
  <si>
    <t>ATTENTE DONNEURS</t>
  </si>
  <si>
    <t>D'ATTENTE DONNEURS</t>
  </si>
  <si>
    <t>LIVRAISONS</t>
  </si>
  <si>
    <t>Surface totales</t>
  </si>
  <si>
    <t>CONGELATION</t>
  </si>
  <si>
    <t>FORT G2</t>
  </si>
  <si>
    <t>COURANT</t>
  </si>
  <si>
    <t>COURANT FORT</t>
  </si>
  <si>
    <t>COURANT FAIBLE</t>
  </si>
  <si>
    <t>AMOTOSALEN</t>
  </si>
  <si>
    <t>PREPARATION PLAQUETTES</t>
  </si>
  <si>
    <t>CELLULES</t>
  </si>
  <si>
    <t>BUREAU  SECTEUR</t>
  </si>
  <si>
    <t>GROUPAGE DES CGR</t>
  </si>
  <si>
    <t>ZONE CONTROLE</t>
  </si>
  <si>
    <t>SAS SORTIE PRODUITS</t>
  </si>
  <si>
    <t>MAGASIN PSL</t>
  </si>
  <si>
    <t>20°C - 24°C</t>
  </si>
  <si>
    <t>ZONE ENLEVEMENTS</t>
  </si>
  <si>
    <t>DES PS</t>
  </si>
  <si>
    <t>TRANSFORMATIONS</t>
  </si>
  <si>
    <t>DERIVES SANGUINS</t>
  </si>
  <si>
    <t xml:space="preserve">EXPERTISE ET METHODE </t>
  </si>
  <si>
    <t>COULOIR TRANSFERT</t>
  </si>
  <si>
    <t>CF +4°C ZOE</t>
  </si>
  <si>
    <t>COULOIR EXPEDITIONS</t>
  </si>
  <si>
    <t>DES PLAQUETTES</t>
  </si>
  <si>
    <t>ADMINISTRATIF</t>
  </si>
  <si>
    <t>MCGST</t>
  </si>
  <si>
    <t>CF +4°C ANSELME</t>
  </si>
  <si>
    <t>DE MELANGES DE PLAQUETTES</t>
  </si>
  <si>
    <t>FABRICATION</t>
  </si>
  <si>
    <t>TECHNIQUE PREPARATION</t>
  </si>
  <si>
    <t>CADRE MEDICO</t>
  </si>
  <si>
    <t>TRAITEMENT DES CP</t>
  </si>
  <si>
    <t>TRI ET CONDITIONNEMENT</t>
  </si>
  <si>
    <t>PRODUITS LIBERES</t>
  </si>
  <si>
    <t>CF -35°C  YVONNE</t>
  </si>
  <si>
    <t>SAS NICOLAS</t>
  </si>
  <si>
    <t>CF -35°C WILLIAM</t>
  </si>
  <si>
    <t>TRI DES CGR</t>
  </si>
  <si>
    <t>CGR</t>
  </si>
  <si>
    <t>PRODUITS FINIS</t>
  </si>
  <si>
    <t>CF +4°C  BENJAMIN</t>
  </si>
  <si>
    <t>CF -35°C</t>
  </si>
  <si>
    <t>APPROVISIONNEMENT</t>
  </si>
  <si>
    <t>CF +4°C MATHIEU</t>
  </si>
  <si>
    <t>FILTRATION</t>
  </si>
  <si>
    <t xml:space="preserve">RESPONSABLE </t>
  </si>
  <si>
    <t>CENTRIFUGATION N°3</t>
  </si>
  <si>
    <t>SAS XAVIER</t>
  </si>
  <si>
    <t xml:space="preserve">CF +4°CF </t>
  </si>
  <si>
    <t>CENTRIFUGATION N°2</t>
  </si>
  <si>
    <t>CENTRIFUGATION N°1</t>
  </si>
  <si>
    <t>EN TEMPERATURE</t>
  </si>
  <si>
    <t>SAS DE MISE</t>
  </si>
  <si>
    <t>LABO PLER</t>
  </si>
  <si>
    <t>PLER &amp; APPRO PSL</t>
  </si>
  <si>
    <t>REFRIGEREES PLER</t>
  </si>
  <si>
    <t>LOCAL ARMOIRES</t>
  </si>
  <si>
    <t>ECHANTILLONNAGE PSL</t>
  </si>
  <si>
    <t>ANALYSES TC</t>
  </si>
  <si>
    <t>ANALYSES PSL</t>
  </si>
  <si>
    <t>ENVIRONNEMENT</t>
  </si>
  <si>
    <t>BACTERIO</t>
  </si>
  <si>
    <t>STERILITE</t>
  </si>
  <si>
    <t>BACTERIO CONTROLE</t>
  </si>
  <si>
    <t>GRAMS</t>
  </si>
  <si>
    <t>BUREAU TECHNICIEN CQ</t>
  </si>
  <si>
    <t>C Q</t>
  </si>
  <si>
    <t>COULOIR C Q</t>
  </si>
  <si>
    <t>CLEMENCE</t>
  </si>
  <si>
    <t>Réactifs et autres produits</t>
  </si>
  <si>
    <t>PRODUCTION 1</t>
  </si>
  <si>
    <t>PRODUCTION</t>
  </si>
  <si>
    <t>STOCKAGE 2</t>
  </si>
  <si>
    <t>STOCKAGE 3</t>
  </si>
  <si>
    <t>EXPEDITION</t>
  </si>
  <si>
    <t>PRODUCTION 3</t>
  </si>
  <si>
    <t>STOCKAGE 1</t>
  </si>
  <si>
    <t>PRODUCTION 2</t>
  </si>
  <si>
    <t>CAROLINE</t>
  </si>
  <si>
    <t xml:space="preserve">CF +4°C </t>
  </si>
  <si>
    <t>Commun réactifs UPR</t>
  </si>
  <si>
    <t>ESC E14</t>
  </si>
  <si>
    <t>QUAI CAMIONS</t>
  </si>
  <si>
    <t>QUAI DES PSL</t>
  </si>
  <si>
    <t>SAS WC</t>
  </si>
  <si>
    <t>COULOIR TECHNIQUE</t>
  </si>
  <si>
    <t>SAS E14</t>
  </si>
  <si>
    <t>SAS C Q</t>
  </si>
  <si>
    <t>.</t>
  </si>
  <si>
    <t>E 14</t>
  </si>
  <si>
    <t>PASSERELLES</t>
  </si>
  <si>
    <t>BERLIN -25°</t>
  </si>
  <si>
    <t>LONDRES -25°</t>
  </si>
  <si>
    <t>MONTREAL +4°</t>
  </si>
  <si>
    <t>MOSCOU -25°</t>
  </si>
  <si>
    <t>BRUXELLES +4°</t>
  </si>
  <si>
    <t>Non Identifié</t>
  </si>
  <si>
    <t>Escalier</t>
  </si>
  <si>
    <t>Palier</t>
  </si>
  <si>
    <t>LOCAL ANNEXE</t>
  </si>
  <si>
    <t>Saisonnier 1er Avril au 30 Septembre</t>
  </si>
  <si>
    <t>Bihebdomadaire</t>
  </si>
  <si>
    <t>Semestriel</t>
  </si>
  <si>
    <t>Légende</t>
  </si>
  <si>
    <t>OUI</t>
  </si>
  <si>
    <t>NON</t>
  </si>
  <si>
    <t>CHAMBRE DE GARDE 1 + SAS</t>
  </si>
  <si>
    <t>19 et 30</t>
  </si>
  <si>
    <t>KITCHENETTE</t>
  </si>
  <si>
    <t>BUREAU RB</t>
  </si>
  <si>
    <t xml:space="preserve">SAS TRANSPORTEURS RB </t>
  </si>
  <si>
    <t>CHAMBRE FROIDE OSLO derriere le batiment 1</t>
  </si>
  <si>
    <t>CHAMBRE FROIDE CHAMONIX  derriere le batiment 1</t>
  </si>
  <si>
    <t xml:space="preserve">CHAMBRE FROIDE ZONE RB </t>
  </si>
  <si>
    <t xml:space="preserve">CHAMBRE FROIDE RIGA </t>
  </si>
  <si>
    <t xml:space="preserve">SAS -10°C RIGA </t>
  </si>
  <si>
    <t>SAS zone devant Riga</t>
  </si>
  <si>
    <r>
      <rPr>
        <strike/>
        <sz val="14"/>
        <color theme="1"/>
        <rFont val="Arial"/>
        <family val="2"/>
      </rPr>
      <t xml:space="preserve">
R</t>
    </r>
    <r>
      <rPr>
        <sz val="14"/>
        <color theme="1"/>
        <rFont val="Arial"/>
        <family val="2"/>
      </rPr>
      <t xml:space="preserve">essources Biologiques </t>
    </r>
  </si>
  <si>
    <t>Fréquentiel</t>
  </si>
  <si>
    <t>Pourcentage surface réalisée journalièrement</t>
  </si>
  <si>
    <t>HZ 711</t>
  </si>
  <si>
    <t>E4</t>
  </si>
  <si>
    <t xml:space="preserve">ESCALIER </t>
  </si>
  <si>
    <t>ESCALATOR</t>
  </si>
  <si>
    <t>E5</t>
  </si>
  <si>
    <t>HZ 625</t>
  </si>
  <si>
    <t>HZ 601</t>
  </si>
  <si>
    <t>CTA</t>
  </si>
  <si>
    <t>COURSIVE KELLER</t>
  </si>
  <si>
    <t>COURSIVE HALLUIN</t>
  </si>
  <si>
    <t>CONDENSATEUR</t>
  </si>
  <si>
    <t>CF YVONNE</t>
  </si>
  <si>
    <t>NC 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</si>
</sst>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rgb="FF0070C0"/>
      <name val="Arial"/>
      <family val="2"/>
    </font>
    <font>
      <sz val="14"/>
      <color rgb="FFFF0000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trike/>
      <sz val="14"/>
      <color theme="1"/>
      <name val="Arial"/>
      <family val="2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0" fillId="0" borderId="12" xfId="0" applyBorder="1"/>
    <xf numFmtId="0" fontId="0" fillId="0" borderId="7" xfId="0" applyBorder="1"/>
    <xf numFmtId="0" fontId="0" fillId="0" borderId="13" xfId="0" applyBorder="1"/>
    <xf numFmtId="2" fontId="3" fillId="0" borderId="2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5" xfId="0" applyBorder="1"/>
    <xf numFmtId="0" fontId="0" fillId="0" borderId="19" xfId="0" applyBorder="1"/>
    <xf numFmtId="0" fontId="0" fillId="0" borderId="3" xfId="0" applyBorder="1"/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2" fontId="3" fillId="0" borderId="41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0" fontId="0" fillId="0" borderId="2" xfId="0" applyFill="1" applyBorder="1"/>
    <xf numFmtId="10" fontId="0" fillId="0" borderId="0" xfId="0" applyNumberFormat="1"/>
    <xf numFmtId="0" fontId="0" fillId="0" borderId="0" xfId="0" applyNumberFormat="1"/>
    <xf numFmtId="0" fontId="0" fillId="0" borderId="0" xfId="0" applyNumberFormat="1" applyFill="1" applyBorder="1"/>
    <xf numFmtId="10" fontId="0" fillId="0" borderId="0" xfId="0" applyNumberForma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10" borderId="0" xfId="0" applyFont="1" applyFill="1" applyAlignment="1">
      <alignment horizontal="center" vertical="center" wrapText="1"/>
    </xf>
    <xf numFmtId="10" fontId="8" fillId="10" borderId="0" xfId="0" applyNumberFormat="1" applyFont="1" applyFill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 wrapText="1"/>
    </xf>
    <xf numFmtId="10" fontId="8" fillId="10" borderId="5" xfId="0" applyNumberFormat="1" applyFont="1" applyFill="1" applyBorder="1" applyAlignment="1">
      <alignment horizontal="center" vertical="center" wrapText="1"/>
    </xf>
    <xf numFmtId="2" fontId="4" fillId="0" borderId="33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2" fontId="4" fillId="0" borderId="33" xfId="1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2" fontId="6" fillId="0" borderId="33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2" fontId="4" fillId="0" borderId="33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Milliers 2" xfId="1" xr:uid="{0341B9B2-540D-4CEA-A97C-E11F6D249BDC}"/>
    <cellStyle name="Normal" xfId="0" builtinId="0"/>
  </cellStyles>
  <dxfs count="0"/>
  <tableStyles count="0" defaultTableStyle="TableStyleMedium2" defaultPivotStyle="PivotStyleLight16"/>
  <colors>
    <mruColors>
      <color rgb="FFFF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F3F17-B482-48C4-80D3-65E1BBC1D5C6}">
  <sheetPr codeName="Feuil1"/>
  <dimension ref="A1:K26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44140625" bestFit="1" customWidth="1"/>
    <col min="2" max="2" width="32.6640625" bestFit="1" customWidth="1"/>
    <col min="3" max="3" width="24.44140625" bestFit="1" customWidth="1"/>
    <col min="4" max="4" width="32" customWidth="1"/>
    <col min="5" max="5" width="28.5546875" bestFit="1" customWidth="1"/>
    <col min="6" max="6" width="34.6640625" bestFit="1" customWidth="1"/>
    <col min="8" max="8" width="19.33203125" bestFit="1" customWidth="1"/>
    <col min="9" max="9" width="0" style="132" hidden="1" customWidth="1"/>
    <col min="11" max="11" width="16" customWidth="1"/>
  </cols>
  <sheetData>
    <row r="1" spans="1:9" ht="17.399999999999999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0" t="s">
        <v>3</v>
      </c>
      <c r="E2" s="180" t="s">
        <v>4</v>
      </c>
      <c r="F2" s="180"/>
      <c r="G2" s="180" t="s">
        <v>945</v>
      </c>
      <c r="H2" s="180"/>
    </row>
    <row r="3" spans="1:9" ht="71.25" customHeight="1" x14ac:dyDescent="0.3">
      <c r="A3" s="180"/>
      <c r="B3" s="180"/>
      <c r="C3" s="180"/>
      <c r="D3" s="180"/>
      <c r="E3" s="73" t="s">
        <v>5</v>
      </c>
      <c r="F3" s="73" t="s">
        <v>6</v>
      </c>
      <c r="G3" s="50"/>
      <c r="H3" s="52" t="s">
        <v>653</v>
      </c>
    </row>
    <row r="4" spans="1:9" ht="17.399999999999999" x14ac:dyDescent="0.3">
      <c r="A4" s="119">
        <v>1</v>
      </c>
      <c r="B4" s="119" t="s">
        <v>662</v>
      </c>
      <c r="C4" s="119"/>
      <c r="D4" s="124">
        <v>37.046800000000005</v>
      </c>
      <c r="E4" s="119" t="s">
        <v>8</v>
      </c>
      <c r="F4" s="180" t="s">
        <v>9</v>
      </c>
      <c r="G4" s="49"/>
      <c r="H4" s="52" t="s">
        <v>652</v>
      </c>
      <c r="I4" s="132">
        <f>52/312</f>
        <v>0.16666666666666666</v>
      </c>
    </row>
    <row r="5" spans="1:9" ht="17.399999999999999" x14ac:dyDescent="0.3">
      <c r="A5" s="121">
        <v>5</v>
      </c>
      <c r="B5" s="121" t="s">
        <v>46</v>
      </c>
      <c r="C5" s="121"/>
      <c r="D5" s="126">
        <v>109.51187499999968</v>
      </c>
      <c r="E5" s="126" t="s">
        <v>8</v>
      </c>
      <c r="F5" s="180"/>
      <c r="G5" s="51"/>
      <c r="H5" s="52" t="s">
        <v>654</v>
      </c>
      <c r="I5" s="132">
        <f>1/12</f>
        <v>8.3333333333333329E-2</v>
      </c>
    </row>
    <row r="6" spans="1:9" ht="17.399999999999999" x14ac:dyDescent="0.3">
      <c r="A6" s="53">
        <v>7</v>
      </c>
      <c r="B6" s="53" t="s">
        <v>661</v>
      </c>
      <c r="C6" s="53" t="s">
        <v>47</v>
      </c>
      <c r="D6" s="58">
        <v>12.190000000000001</v>
      </c>
      <c r="E6" s="53" t="s">
        <v>8</v>
      </c>
      <c r="F6" s="180"/>
      <c r="G6" s="53"/>
      <c r="H6" s="52" t="s">
        <v>655</v>
      </c>
      <c r="I6" s="132">
        <v>0</v>
      </c>
    </row>
    <row r="7" spans="1:9" ht="17.399999999999999" x14ac:dyDescent="0.3">
      <c r="A7" s="53">
        <v>8</v>
      </c>
      <c r="B7" s="53" t="s">
        <v>48</v>
      </c>
      <c r="C7" s="53"/>
      <c r="D7" s="58">
        <v>18.498400000000004</v>
      </c>
      <c r="E7" s="53" t="s">
        <v>8</v>
      </c>
      <c r="F7" s="180"/>
      <c r="I7" s="132">
        <v>0</v>
      </c>
    </row>
    <row r="8" spans="1:9" ht="17.399999999999999" x14ac:dyDescent="0.3">
      <c r="A8" s="68">
        <v>9</v>
      </c>
      <c r="B8" s="68" t="s">
        <v>49</v>
      </c>
      <c r="C8" s="68"/>
      <c r="D8" s="75">
        <v>17.999699999999741</v>
      </c>
      <c r="E8" s="68" t="s">
        <v>8</v>
      </c>
      <c r="F8" s="180"/>
      <c r="I8" s="132">
        <v>1</v>
      </c>
    </row>
    <row r="9" spans="1:9" ht="17.399999999999999" x14ac:dyDescent="0.3">
      <c r="A9" s="123">
        <v>10</v>
      </c>
      <c r="B9" s="123" t="s">
        <v>660</v>
      </c>
      <c r="C9" s="123"/>
      <c r="D9" s="127">
        <v>21.059448203124152</v>
      </c>
      <c r="E9" s="123" t="s">
        <v>8</v>
      </c>
      <c r="F9" s="180"/>
      <c r="I9" s="132">
        <v>0</v>
      </c>
    </row>
    <row r="10" spans="1:9" ht="17.399999999999999" x14ac:dyDescent="0.3">
      <c r="A10" s="123">
        <v>11</v>
      </c>
      <c r="B10" s="123" t="s">
        <v>659</v>
      </c>
      <c r="C10" s="123" t="s">
        <v>658</v>
      </c>
      <c r="D10" s="127">
        <v>2.6896</v>
      </c>
      <c r="E10" s="123" t="s">
        <v>8</v>
      </c>
      <c r="F10" s="180"/>
      <c r="I10" s="132">
        <v>0</v>
      </c>
    </row>
    <row r="11" spans="1:9" ht="17.399999999999999" x14ac:dyDescent="0.3">
      <c r="A11" s="68">
        <v>12</v>
      </c>
      <c r="B11" s="68" t="s">
        <v>20</v>
      </c>
      <c r="C11" s="68"/>
      <c r="D11" s="75">
        <v>18.271449999999653</v>
      </c>
      <c r="E11" s="68" t="s">
        <v>8</v>
      </c>
      <c r="F11" s="180"/>
      <c r="I11" s="132">
        <v>1</v>
      </c>
    </row>
    <row r="12" spans="1:9" ht="17.399999999999999" x14ac:dyDescent="0.3">
      <c r="A12" s="68">
        <v>13</v>
      </c>
      <c r="B12" s="68" t="s">
        <v>50</v>
      </c>
      <c r="C12" s="68"/>
      <c r="D12" s="75">
        <v>4.2146999999998789</v>
      </c>
      <c r="E12" s="68" t="s">
        <v>8</v>
      </c>
      <c r="F12" s="180"/>
      <c r="I12" s="132">
        <v>1</v>
      </c>
    </row>
    <row r="13" spans="1:9" ht="17.399999999999999" x14ac:dyDescent="0.3">
      <c r="A13" s="68">
        <v>14</v>
      </c>
      <c r="B13" s="68" t="s">
        <v>17</v>
      </c>
      <c r="C13" s="68" t="s">
        <v>18</v>
      </c>
      <c r="D13" s="75">
        <v>12.548950000000001</v>
      </c>
      <c r="E13" s="68" t="s">
        <v>8</v>
      </c>
      <c r="F13" s="180"/>
      <c r="I13" s="132">
        <v>1</v>
      </c>
    </row>
    <row r="14" spans="1:9" ht="17.399999999999999" x14ac:dyDescent="0.3">
      <c r="A14" s="68">
        <v>15</v>
      </c>
      <c r="B14" s="68" t="s">
        <v>16</v>
      </c>
      <c r="C14" s="68"/>
      <c r="D14" s="75">
        <v>2.1356999999999999</v>
      </c>
      <c r="E14" s="68" t="s">
        <v>8</v>
      </c>
      <c r="F14" s="180"/>
      <c r="I14" s="132">
        <v>1</v>
      </c>
    </row>
    <row r="15" spans="1:9" ht="17.399999999999999" x14ac:dyDescent="0.3">
      <c r="A15" s="68">
        <v>16</v>
      </c>
      <c r="B15" s="68" t="s">
        <v>16</v>
      </c>
      <c r="C15" s="68"/>
      <c r="D15" s="75">
        <v>1.9278000000000002</v>
      </c>
      <c r="E15" s="68" t="s">
        <v>8</v>
      </c>
      <c r="F15" s="180"/>
      <c r="I15" s="132">
        <v>1</v>
      </c>
    </row>
    <row r="16" spans="1:9" ht="17.399999999999999" x14ac:dyDescent="0.3">
      <c r="A16" s="73"/>
      <c r="B16" s="73"/>
      <c r="C16" s="73"/>
      <c r="D16" s="71">
        <f>SUM(D4:D15)</f>
        <v>258.09442320312309</v>
      </c>
      <c r="E16" s="73"/>
      <c r="F16" s="180"/>
    </row>
    <row r="17" spans="1:11" ht="17.399999999999999" x14ac:dyDescent="0.3">
      <c r="A17" s="72">
        <v>3</v>
      </c>
      <c r="B17" s="72" t="s">
        <v>657</v>
      </c>
      <c r="C17" s="72"/>
      <c r="D17" s="77">
        <v>46.008092679519741</v>
      </c>
      <c r="E17" s="72" t="s">
        <v>39</v>
      </c>
      <c r="F17" s="180" t="s">
        <v>40</v>
      </c>
      <c r="I17" s="132">
        <v>0</v>
      </c>
    </row>
    <row r="18" spans="1:11" ht="17.399999999999999" x14ac:dyDescent="0.3">
      <c r="A18" s="72">
        <v>4</v>
      </c>
      <c r="B18" s="72" t="s">
        <v>656</v>
      </c>
      <c r="C18" s="72"/>
      <c r="D18" s="77">
        <v>53.279999999999603</v>
      </c>
      <c r="E18" s="72" t="s">
        <v>39</v>
      </c>
      <c r="F18" s="180"/>
      <c r="I18" s="132">
        <v>0</v>
      </c>
    </row>
    <row r="19" spans="1:11" ht="17.399999999999999" x14ac:dyDescent="0.3">
      <c r="A19" s="73"/>
      <c r="B19" s="73"/>
      <c r="C19" s="73"/>
      <c r="D19" s="71">
        <f>SUM(D17:D18)</f>
        <v>99.288092679519337</v>
      </c>
      <c r="E19" s="73"/>
      <c r="F19" s="180"/>
    </row>
    <row r="20" spans="1:11" ht="17.399999999999999" x14ac:dyDescent="0.3">
      <c r="A20" s="121">
        <v>2</v>
      </c>
      <c r="B20" s="121" t="s">
        <v>51</v>
      </c>
      <c r="C20" s="121" t="s">
        <v>52</v>
      </c>
      <c r="D20" s="126">
        <v>4.32</v>
      </c>
      <c r="E20" s="126" t="s">
        <v>53</v>
      </c>
      <c r="F20" s="180" t="s">
        <v>54</v>
      </c>
      <c r="I20" s="132">
        <f>1/12</f>
        <v>8.3333333333333329E-2</v>
      </c>
    </row>
    <row r="21" spans="1:11" ht="17.399999999999999" x14ac:dyDescent="0.3">
      <c r="A21" s="72">
        <v>6</v>
      </c>
      <c r="B21" s="72" t="s">
        <v>55</v>
      </c>
      <c r="C21" s="72"/>
      <c r="D21" s="77">
        <v>70.267025000000899</v>
      </c>
      <c r="E21" s="72" t="s">
        <v>53</v>
      </c>
      <c r="F21" s="180"/>
      <c r="I21" s="132">
        <v>0</v>
      </c>
    </row>
    <row r="22" spans="1:11" ht="17.399999999999999" x14ac:dyDescent="0.3">
      <c r="A22" s="73"/>
      <c r="B22" s="73"/>
      <c r="C22" s="73"/>
      <c r="D22" s="71">
        <f>SUM(D20:D21)</f>
        <v>74.587025000000892</v>
      </c>
      <c r="E22" s="73"/>
      <c r="F22" s="180"/>
    </row>
    <row r="23" spans="1:11" ht="17.399999999999999" x14ac:dyDescent="0.3">
      <c r="A23" s="73"/>
      <c r="B23" s="73"/>
      <c r="C23" s="73" t="s">
        <v>56</v>
      </c>
      <c r="D23" s="78">
        <f>SUM(D22,D19,D16)</f>
        <v>431.96954088264329</v>
      </c>
      <c r="E23" s="73"/>
      <c r="F23" s="73"/>
    </row>
    <row r="24" spans="1:11" ht="28.8" x14ac:dyDescent="0.3">
      <c r="C24" s="165" t="s">
        <v>961</v>
      </c>
      <c r="D24" s="166">
        <f>(SUM(I:I))/COUNTA(I:I)</f>
        <v>0.39583333333333331</v>
      </c>
    </row>
    <row r="26" spans="1:11" x14ac:dyDescent="0.3">
      <c r="K26" s="131"/>
    </row>
  </sheetData>
  <mergeCells count="10">
    <mergeCell ref="G2:H2"/>
    <mergeCell ref="A1:F1"/>
    <mergeCell ref="F4:F16"/>
    <mergeCell ref="F17:F19"/>
    <mergeCell ref="F20:F22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9A5F-27B2-469F-968F-BF5C8EBCC83D}">
  <sheetPr codeName="Feuil10"/>
  <dimension ref="A1:I41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9.109375" bestFit="1" customWidth="1"/>
    <col min="3" max="3" width="36.44140625" bestFit="1" customWidth="1"/>
    <col min="4" max="4" width="10.6640625" bestFit="1" customWidth="1"/>
    <col min="5" max="5" width="26.33203125" hidden="1" customWidth="1"/>
    <col min="6" max="6" width="42.5546875" bestFit="1" customWidth="1"/>
    <col min="7" max="7" width="4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8" customHeight="1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48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120">
        <v>7</v>
      </c>
      <c r="B4" s="120" t="s">
        <v>240</v>
      </c>
      <c r="C4" s="120"/>
      <c r="D4" s="125">
        <v>39.885976305986212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3">
        <v>18</v>
      </c>
      <c r="B5" s="53" t="s">
        <v>233</v>
      </c>
      <c r="C5" s="53" t="s">
        <v>91</v>
      </c>
      <c r="D5" s="58">
        <v>51.438831249998735</v>
      </c>
      <c r="E5" s="53" t="s">
        <v>8</v>
      </c>
      <c r="F5" s="182"/>
      <c r="G5" s="51"/>
      <c r="H5" s="52" t="s">
        <v>654</v>
      </c>
      <c r="I5">
        <v>0</v>
      </c>
    </row>
    <row r="6" spans="1:9" ht="17.399999999999999" x14ac:dyDescent="0.3">
      <c r="A6" s="53">
        <v>19</v>
      </c>
      <c r="B6" s="53" t="s">
        <v>233</v>
      </c>
      <c r="C6" s="53" t="s">
        <v>91</v>
      </c>
      <c r="D6" s="58">
        <v>61.084324999999829</v>
      </c>
      <c r="E6" s="53" t="s">
        <v>8</v>
      </c>
      <c r="F6" s="182"/>
      <c r="G6" s="53"/>
      <c r="H6" s="52" t="s">
        <v>655</v>
      </c>
      <c r="I6">
        <v>0</v>
      </c>
    </row>
    <row r="7" spans="1:9" ht="17.399999999999999" x14ac:dyDescent="0.3">
      <c r="A7" s="53">
        <v>20</v>
      </c>
      <c r="B7" s="53" t="s">
        <v>233</v>
      </c>
      <c r="C7" s="53" t="s">
        <v>91</v>
      </c>
      <c r="D7" s="58">
        <v>54.430668749996137</v>
      </c>
      <c r="E7" s="53" t="s">
        <v>8</v>
      </c>
      <c r="F7" s="182"/>
      <c r="I7">
        <v>0</v>
      </c>
    </row>
    <row r="8" spans="1:9" ht="17.399999999999999" x14ac:dyDescent="0.3">
      <c r="A8" s="53">
        <v>21</v>
      </c>
      <c r="B8" s="53" t="s">
        <v>165</v>
      </c>
      <c r="C8" s="53"/>
      <c r="D8" s="58">
        <v>18.655999999999679</v>
      </c>
      <c r="E8" s="53" t="s">
        <v>8</v>
      </c>
      <c r="F8" s="182"/>
      <c r="I8">
        <v>0</v>
      </c>
    </row>
    <row r="9" spans="1:9" ht="17.399999999999999" x14ac:dyDescent="0.3">
      <c r="A9" s="120">
        <v>23</v>
      </c>
      <c r="B9" s="120" t="s">
        <v>239</v>
      </c>
      <c r="C9" s="120"/>
      <c r="D9" s="125">
        <v>42.388124999998986</v>
      </c>
      <c r="E9" s="50" t="s">
        <v>8</v>
      </c>
      <c r="F9" s="182"/>
      <c r="I9">
        <v>1</v>
      </c>
    </row>
    <row r="10" spans="1:9" ht="17.399999999999999" x14ac:dyDescent="0.3">
      <c r="A10" s="53">
        <v>24</v>
      </c>
      <c r="B10" s="53" t="s">
        <v>238</v>
      </c>
      <c r="C10" s="53" t="s">
        <v>237</v>
      </c>
      <c r="D10" s="58">
        <v>4.6650000000041159</v>
      </c>
      <c r="E10" s="53" t="s">
        <v>8</v>
      </c>
      <c r="F10" s="182"/>
      <c r="I10">
        <v>0</v>
      </c>
    </row>
    <row r="11" spans="1:9" ht="17.399999999999999" x14ac:dyDescent="0.3">
      <c r="A11" s="120">
        <v>25</v>
      </c>
      <c r="B11" s="120" t="s">
        <v>236</v>
      </c>
      <c r="C11" s="120" t="s">
        <v>235</v>
      </c>
      <c r="D11" s="125">
        <v>33.75</v>
      </c>
      <c r="E11" s="53" t="s">
        <v>8</v>
      </c>
      <c r="F11" s="182"/>
      <c r="I11">
        <v>1</v>
      </c>
    </row>
    <row r="12" spans="1:9" ht="17.399999999999999" x14ac:dyDescent="0.3">
      <c r="A12" s="119">
        <v>26</v>
      </c>
      <c r="B12" s="119" t="s">
        <v>234</v>
      </c>
      <c r="C12" s="119"/>
      <c r="D12" s="124">
        <v>1.5400000000001466</v>
      </c>
      <c r="E12" s="50" t="s">
        <v>8</v>
      </c>
      <c r="F12" s="182"/>
      <c r="I12">
        <v>0.2</v>
      </c>
    </row>
    <row r="13" spans="1:9" ht="17.399999999999999" x14ac:dyDescent="0.3">
      <c r="A13" s="53">
        <v>27</v>
      </c>
      <c r="B13" s="53" t="s">
        <v>233</v>
      </c>
      <c r="C13" s="53" t="s">
        <v>91</v>
      </c>
      <c r="D13" s="58">
        <v>29.012150781129836</v>
      </c>
      <c r="E13" s="53" t="s">
        <v>8</v>
      </c>
      <c r="F13" s="182"/>
      <c r="I13">
        <v>0</v>
      </c>
    </row>
    <row r="14" spans="1:9" ht="17.399999999999999" x14ac:dyDescent="0.3">
      <c r="A14" s="53">
        <v>28</v>
      </c>
      <c r="B14" s="53" t="s">
        <v>233</v>
      </c>
      <c r="C14" s="53" t="s">
        <v>91</v>
      </c>
      <c r="D14" s="58">
        <v>106.48266582078583</v>
      </c>
      <c r="E14" s="53" t="s">
        <v>8</v>
      </c>
      <c r="F14" s="182"/>
      <c r="I14">
        <v>0</v>
      </c>
    </row>
    <row r="15" spans="1:9" ht="17.399999999999999" x14ac:dyDescent="0.3">
      <c r="A15" s="53">
        <v>29</v>
      </c>
      <c r="B15" s="53" t="s">
        <v>233</v>
      </c>
      <c r="C15" s="53" t="s">
        <v>91</v>
      </c>
      <c r="D15" s="58">
        <v>24.135024999999924</v>
      </c>
      <c r="E15" s="53" t="s">
        <v>8</v>
      </c>
      <c r="F15" s="182"/>
      <c r="I15">
        <v>0</v>
      </c>
    </row>
    <row r="16" spans="1:9" ht="17.399999999999999" x14ac:dyDescent="0.3">
      <c r="A16" s="49">
        <v>30</v>
      </c>
      <c r="B16" s="49" t="s">
        <v>87</v>
      </c>
      <c r="C16" s="49"/>
      <c r="D16" s="55">
        <v>7.7992071015097117</v>
      </c>
      <c r="E16" s="49" t="s">
        <v>8</v>
      </c>
      <c r="F16" s="182"/>
      <c r="I16">
        <f>52/260</f>
        <v>0.2</v>
      </c>
    </row>
    <row r="17" spans="1:9" ht="17.399999999999999" x14ac:dyDescent="0.3">
      <c r="A17" s="49">
        <v>31</v>
      </c>
      <c r="B17" s="49" t="s">
        <v>87</v>
      </c>
      <c r="C17" s="49"/>
      <c r="D17" s="55">
        <v>1.7512500000000051</v>
      </c>
      <c r="E17" s="49" t="s">
        <v>8</v>
      </c>
      <c r="F17" s="182"/>
      <c r="I17">
        <f>52/260</f>
        <v>0.2</v>
      </c>
    </row>
    <row r="18" spans="1:9" ht="17.399999999999999" x14ac:dyDescent="0.3">
      <c r="A18" s="49">
        <v>32</v>
      </c>
      <c r="B18" s="49" t="s">
        <v>87</v>
      </c>
      <c r="C18" s="49"/>
      <c r="D18" s="55">
        <v>11.384362500000016</v>
      </c>
      <c r="E18" s="49" t="s">
        <v>8</v>
      </c>
      <c r="F18" s="182"/>
      <c r="I18">
        <f>52/260</f>
        <v>0.2</v>
      </c>
    </row>
    <row r="19" spans="1:9" ht="17.399999999999999" x14ac:dyDescent="0.3">
      <c r="A19" s="49">
        <v>33</v>
      </c>
      <c r="B19" s="49" t="s">
        <v>22</v>
      </c>
      <c r="C19" s="49"/>
      <c r="D19" s="55">
        <v>5.49</v>
      </c>
      <c r="E19" s="49" t="s">
        <v>8</v>
      </c>
      <c r="F19" s="182"/>
      <c r="I19">
        <f>52/260</f>
        <v>0.2</v>
      </c>
    </row>
    <row r="20" spans="1:9" ht="17.399999999999999" x14ac:dyDescent="0.3">
      <c r="A20" s="23"/>
      <c r="B20" s="22"/>
      <c r="C20" s="22"/>
      <c r="D20" s="6">
        <f>SUM(D4:D19)</f>
        <v>493.89358750940914</v>
      </c>
      <c r="E20" s="22"/>
      <c r="F20" s="182"/>
    </row>
    <row r="21" spans="1:9" ht="17.399999999999999" x14ac:dyDescent="0.3">
      <c r="A21" s="53">
        <v>2</v>
      </c>
      <c r="B21" s="53" t="s">
        <v>51</v>
      </c>
      <c r="C21" s="53" t="s">
        <v>232</v>
      </c>
      <c r="D21" s="58">
        <v>6.9527499999996261</v>
      </c>
      <c r="E21" s="53" t="s">
        <v>53</v>
      </c>
      <c r="F21" s="182" t="s">
        <v>61</v>
      </c>
      <c r="I21">
        <v>0</v>
      </c>
    </row>
    <row r="22" spans="1:9" ht="17.399999999999999" x14ac:dyDescent="0.3">
      <c r="A22" s="53">
        <v>9</v>
      </c>
      <c r="B22" s="53" t="s">
        <v>46</v>
      </c>
      <c r="C22" s="53" t="s">
        <v>231</v>
      </c>
      <c r="D22" s="58">
        <v>45.889200000000002</v>
      </c>
      <c r="E22" s="53" t="s">
        <v>53</v>
      </c>
      <c r="F22" s="182"/>
      <c r="I22">
        <v>0</v>
      </c>
    </row>
    <row r="23" spans="1:9" ht="17.399999999999999" x14ac:dyDescent="0.3">
      <c r="A23" s="53">
        <v>10</v>
      </c>
      <c r="B23" s="53" t="s">
        <v>51</v>
      </c>
      <c r="C23" s="53" t="s">
        <v>230</v>
      </c>
      <c r="D23" s="58">
        <v>12.407400000000001</v>
      </c>
      <c r="E23" s="53" t="s">
        <v>53</v>
      </c>
      <c r="F23" s="182"/>
      <c r="I23">
        <v>0</v>
      </c>
    </row>
    <row r="24" spans="1:9" ht="17.399999999999999" x14ac:dyDescent="0.3">
      <c r="A24" s="53">
        <v>11</v>
      </c>
      <c r="B24" s="53" t="s">
        <v>51</v>
      </c>
      <c r="C24" s="53" t="s">
        <v>229</v>
      </c>
      <c r="D24" s="58">
        <v>13.240875000000001</v>
      </c>
      <c r="E24" s="53" t="s">
        <v>53</v>
      </c>
      <c r="F24" s="182"/>
      <c r="I24">
        <v>0</v>
      </c>
    </row>
    <row r="25" spans="1:9" ht="17.399999999999999" x14ac:dyDescent="0.3">
      <c r="A25" s="53">
        <v>12</v>
      </c>
      <c r="B25" s="53" t="s">
        <v>46</v>
      </c>
      <c r="C25" s="53" t="s">
        <v>59</v>
      </c>
      <c r="D25" s="58">
        <v>12.599822330097085</v>
      </c>
      <c r="E25" s="53" t="s">
        <v>53</v>
      </c>
      <c r="F25" s="182"/>
      <c r="I25">
        <v>0</v>
      </c>
    </row>
    <row r="26" spans="1:9" ht="17.399999999999999" x14ac:dyDescent="0.3">
      <c r="A26" s="53">
        <v>22</v>
      </c>
      <c r="B26" s="53" t="s">
        <v>48</v>
      </c>
      <c r="C26" s="53"/>
      <c r="D26" s="58">
        <v>51.439500000000017</v>
      </c>
      <c r="E26" s="53" t="s">
        <v>53</v>
      </c>
      <c r="F26" s="182"/>
      <c r="I26">
        <v>0</v>
      </c>
    </row>
    <row r="27" spans="1:9" ht="17.399999999999999" x14ac:dyDescent="0.3">
      <c r="A27" s="23"/>
      <c r="B27" s="22"/>
      <c r="C27" s="22"/>
      <c r="D27" s="6">
        <f>SUM(D21:D26)</f>
        <v>142.52954733009673</v>
      </c>
      <c r="E27" s="22"/>
      <c r="F27" s="182"/>
    </row>
    <row r="28" spans="1:9" ht="17.399999999999999" x14ac:dyDescent="0.3">
      <c r="A28" s="53">
        <v>1</v>
      </c>
      <c r="B28" s="53" t="s">
        <v>228</v>
      </c>
      <c r="C28" s="53" t="s">
        <v>227</v>
      </c>
      <c r="D28" s="58">
        <v>6.9295</v>
      </c>
      <c r="E28" s="53" t="s">
        <v>53</v>
      </c>
      <c r="F28" s="182" t="s">
        <v>54</v>
      </c>
      <c r="I28">
        <v>0</v>
      </c>
    </row>
    <row r="29" spans="1:9" ht="17.399999999999999" x14ac:dyDescent="0.3">
      <c r="A29" s="53">
        <v>3</v>
      </c>
      <c r="B29" s="53" t="s">
        <v>55</v>
      </c>
      <c r="C29" s="53"/>
      <c r="D29" s="58">
        <v>20.481499999999599</v>
      </c>
      <c r="E29" s="53" t="s">
        <v>53</v>
      </c>
      <c r="F29" s="182"/>
      <c r="I29">
        <v>0</v>
      </c>
    </row>
    <row r="30" spans="1:9" ht="17.399999999999999" x14ac:dyDescent="0.3">
      <c r="A30" s="53">
        <v>4</v>
      </c>
      <c r="B30" s="53" t="s">
        <v>55</v>
      </c>
      <c r="C30" s="53"/>
      <c r="D30" s="58">
        <v>20.922167006601885</v>
      </c>
      <c r="E30" s="53" t="s">
        <v>53</v>
      </c>
      <c r="F30" s="182"/>
      <c r="I30">
        <v>0</v>
      </c>
    </row>
    <row r="31" spans="1:9" ht="17.399999999999999" x14ac:dyDescent="0.3">
      <c r="A31" s="53">
        <v>5</v>
      </c>
      <c r="B31" s="53" t="s">
        <v>55</v>
      </c>
      <c r="C31" s="53"/>
      <c r="D31" s="58">
        <v>19.940999999999626</v>
      </c>
      <c r="E31" s="53" t="s">
        <v>53</v>
      </c>
      <c r="F31" s="182"/>
      <c r="I31">
        <v>0</v>
      </c>
    </row>
    <row r="32" spans="1:9" ht="17.399999999999999" x14ac:dyDescent="0.3">
      <c r="A32" s="53">
        <v>6</v>
      </c>
      <c r="B32" s="53" t="s">
        <v>55</v>
      </c>
      <c r="C32" s="53"/>
      <c r="D32" s="58">
        <v>12.381375</v>
      </c>
      <c r="E32" s="53" t="s">
        <v>53</v>
      </c>
      <c r="F32" s="182"/>
      <c r="I32">
        <v>0</v>
      </c>
    </row>
    <row r="33" spans="1:9" ht="17.399999999999999" x14ac:dyDescent="0.3">
      <c r="A33" s="53">
        <v>8</v>
      </c>
      <c r="B33" s="53" t="s">
        <v>55</v>
      </c>
      <c r="C33" s="53"/>
      <c r="D33" s="58">
        <v>31.5</v>
      </c>
      <c r="E33" s="53" t="s">
        <v>53</v>
      </c>
      <c r="F33" s="182"/>
      <c r="I33">
        <v>0</v>
      </c>
    </row>
    <row r="34" spans="1:9" ht="17.399999999999999" x14ac:dyDescent="0.3">
      <c r="A34" s="53">
        <v>13</v>
      </c>
      <c r="B34" s="53" t="s">
        <v>55</v>
      </c>
      <c r="C34" s="53"/>
      <c r="D34" s="58">
        <v>28.494012500000096</v>
      </c>
      <c r="E34" s="53" t="s">
        <v>53</v>
      </c>
      <c r="F34" s="182"/>
      <c r="I34">
        <v>0</v>
      </c>
    </row>
    <row r="35" spans="1:9" ht="17.399999999999999" x14ac:dyDescent="0.3">
      <c r="A35" s="53">
        <v>14</v>
      </c>
      <c r="B35" s="53" t="s">
        <v>55</v>
      </c>
      <c r="C35" s="53"/>
      <c r="D35" s="58">
        <v>20.533499999999997</v>
      </c>
      <c r="E35" s="53" t="s">
        <v>53</v>
      </c>
      <c r="F35" s="182"/>
      <c r="I35">
        <v>0</v>
      </c>
    </row>
    <row r="36" spans="1:9" ht="17.399999999999999" x14ac:dyDescent="0.3">
      <c r="A36" s="53">
        <v>15</v>
      </c>
      <c r="B36" s="53" t="s">
        <v>55</v>
      </c>
      <c r="C36" s="53"/>
      <c r="D36" s="58">
        <v>24.745706737397921</v>
      </c>
      <c r="E36" s="53" t="s">
        <v>53</v>
      </c>
      <c r="F36" s="182"/>
      <c r="I36">
        <v>0</v>
      </c>
    </row>
    <row r="37" spans="1:9" ht="17.399999999999999" x14ac:dyDescent="0.3">
      <c r="A37" s="53">
        <v>16</v>
      </c>
      <c r="B37" s="53" t="s">
        <v>55</v>
      </c>
      <c r="C37" s="53"/>
      <c r="D37" s="58">
        <v>24.484484996499734</v>
      </c>
      <c r="E37" s="53" t="s">
        <v>53</v>
      </c>
      <c r="F37" s="182"/>
      <c r="I37">
        <v>0</v>
      </c>
    </row>
    <row r="38" spans="1:9" ht="17.399999999999999" x14ac:dyDescent="0.3">
      <c r="A38" s="53">
        <v>17</v>
      </c>
      <c r="B38" s="53" t="s">
        <v>55</v>
      </c>
      <c r="C38" s="53"/>
      <c r="D38" s="58">
        <v>25.810600000000001</v>
      </c>
      <c r="E38" s="53" t="s">
        <v>53</v>
      </c>
      <c r="F38" s="182"/>
      <c r="I38">
        <v>0</v>
      </c>
    </row>
    <row r="39" spans="1:9" ht="18" thickBot="1" x14ac:dyDescent="0.35">
      <c r="A39" s="23"/>
      <c r="B39" s="22"/>
      <c r="C39" s="28"/>
      <c r="D39" s="20">
        <f>SUM(D28:D38)</f>
        <v>236.22384624049886</v>
      </c>
      <c r="E39" s="22"/>
      <c r="F39" s="182"/>
    </row>
    <row r="40" spans="1:9" ht="17.399999999999999" x14ac:dyDescent="0.3">
      <c r="C40" s="168" t="s">
        <v>56</v>
      </c>
      <c r="D40" s="167">
        <f>SUM(D4,D5,D6,D7,D8,D9,D10,D11,D12,D13,D14,D15,D16,D17,D18,D19,D21,D22,D23,D24,D25,D26,D28,D29,D30,D31,D32,D33,D34,D35)+SUM(D36,D37,D38)</f>
        <v>872.64698108000482</v>
      </c>
    </row>
    <row r="41" spans="1:9" ht="28.8" x14ac:dyDescent="0.3">
      <c r="C41" s="165" t="s">
        <v>961</v>
      </c>
      <c r="D41" s="166">
        <f>(SUM(I:I))/COUNTA(I:I)</f>
        <v>0.12121212121212124</v>
      </c>
    </row>
  </sheetData>
  <mergeCells count="10">
    <mergeCell ref="G2:H2"/>
    <mergeCell ref="A1:F1"/>
    <mergeCell ref="F4:F20"/>
    <mergeCell ref="F21:F27"/>
    <mergeCell ref="F28:F39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BA1A2-E99D-48C2-94D3-F1D58FD916D5}">
  <sheetPr codeName="Feuil11"/>
  <dimension ref="A1:I119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50.5546875" customWidth="1"/>
    <col min="3" max="3" width="43.5546875" bestFit="1" customWidth="1"/>
    <col min="4" max="4" width="15.44140625" style="12" bestFit="1" customWidth="1"/>
    <col min="5" max="5" width="28.5546875" bestFit="1" customWidth="1"/>
    <col min="6" max="6" width="32.44140625" customWidth="1"/>
    <col min="7" max="7" width="3.44140625" customWidth="1"/>
    <col min="8" max="8" width="19.33203125" bestFit="1" customWidth="1"/>
    <col min="9" max="9" width="0" hidden="1" customWidth="1"/>
    <col min="11" max="11" width="18.33203125" customWidth="1"/>
  </cols>
  <sheetData>
    <row r="1" spans="1:9" ht="18" customHeight="1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17.399999999999999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7</v>
      </c>
      <c r="B4" s="50" t="s">
        <v>221</v>
      </c>
      <c r="C4" s="50"/>
      <c r="D4" s="56">
        <v>4.8348000000000058</v>
      </c>
      <c r="E4" s="50" t="s">
        <v>8</v>
      </c>
      <c r="F4" s="183" t="s">
        <v>9</v>
      </c>
      <c r="G4" s="49"/>
      <c r="H4" s="52" t="s">
        <v>652</v>
      </c>
      <c r="I4">
        <v>1</v>
      </c>
    </row>
    <row r="5" spans="1:9" ht="17.399999999999999" x14ac:dyDescent="0.3">
      <c r="A5" s="120">
        <v>9</v>
      </c>
      <c r="B5" s="120" t="s">
        <v>226</v>
      </c>
      <c r="C5" s="120"/>
      <c r="D5" s="125">
        <v>10.8606</v>
      </c>
      <c r="E5" s="120" t="s">
        <v>8</v>
      </c>
      <c r="F5" s="186"/>
      <c r="G5" s="51"/>
      <c r="H5" s="52" t="s">
        <v>654</v>
      </c>
      <c r="I5">
        <v>1</v>
      </c>
    </row>
    <row r="6" spans="1:9" ht="17.399999999999999" x14ac:dyDescent="0.3">
      <c r="A6" s="49">
        <v>34</v>
      </c>
      <c r="B6" s="49" t="s">
        <v>126</v>
      </c>
      <c r="C6" s="49"/>
      <c r="D6" s="55">
        <v>22.913505041341601</v>
      </c>
      <c r="E6" s="49" t="s">
        <v>8</v>
      </c>
      <c r="F6" s="186"/>
      <c r="G6" s="53"/>
      <c r="H6" s="52" t="s">
        <v>655</v>
      </c>
      <c r="I6">
        <f>52/260</f>
        <v>0.2</v>
      </c>
    </row>
    <row r="7" spans="1:9" ht="17.399999999999999" x14ac:dyDescent="0.3">
      <c r="A7" s="49">
        <v>46</v>
      </c>
      <c r="B7" s="49" t="s">
        <v>7</v>
      </c>
      <c r="C7" s="49"/>
      <c r="D7" s="55">
        <v>10.570224999999708</v>
      </c>
      <c r="E7" s="49" t="s">
        <v>8</v>
      </c>
      <c r="F7" s="186"/>
      <c r="I7">
        <f>52/260</f>
        <v>0.2</v>
      </c>
    </row>
    <row r="8" spans="1:9" ht="17.399999999999999" x14ac:dyDescent="0.3">
      <c r="A8" s="50">
        <v>47</v>
      </c>
      <c r="B8" s="50" t="s">
        <v>41</v>
      </c>
      <c r="C8" s="50"/>
      <c r="D8" s="56">
        <v>58.575358127297882</v>
      </c>
      <c r="E8" s="50" t="s">
        <v>8</v>
      </c>
      <c r="F8" s="186"/>
      <c r="I8">
        <v>1</v>
      </c>
    </row>
    <row r="9" spans="1:9" ht="17.399999999999999" x14ac:dyDescent="0.3">
      <c r="A9" s="49">
        <v>48</v>
      </c>
      <c r="B9" s="49" t="s">
        <v>76</v>
      </c>
      <c r="C9" s="49" t="s">
        <v>224</v>
      </c>
      <c r="D9" s="55">
        <v>177.47160886685583</v>
      </c>
      <c r="E9" s="49" t="s">
        <v>8</v>
      </c>
      <c r="F9" s="186"/>
      <c r="I9">
        <f>52/260</f>
        <v>0.2</v>
      </c>
    </row>
    <row r="10" spans="1:9" ht="17.399999999999999" x14ac:dyDescent="0.3">
      <c r="A10" s="50">
        <v>54</v>
      </c>
      <c r="B10" s="50" t="s">
        <v>20</v>
      </c>
      <c r="C10" s="50"/>
      <c r="D10" s="56">
        <v>23.36753343386847</v>
      </c>
      <c r="E10" s="50" t="s">
        <v>8</v>
      </c>
      <c r="F10" s="186"/>
      <c r="I10">
        <v>1</v>
      </c>
    </row>
    <row r="11" spans="1:9" ht="17.399999999999999" x14ac:dyDescent="0.3">
      <c r="A11" s="50">
        <v>55</v>
      </c>
      <c r="B11" s="50" t="s">
        <v>223</v>
      </c>
      <c r="C11" s="50"/>
      <c r="D11" s="56">
        <v>5.7225000000000001</v>
      </c>
      <c r="E11" s="50" t="s">
        <v>8</v>
      </c>
      <c r="F11" s="186"/>
      <c r="I11">
        <v>1</v>
      </c>
    </row>
    <row r="12" spans="1:9" ht="17.399999999999999" x14ac:dyDescent="0.3">
      <c r="A12" s="50">
        <v>56</v>
      </c>
      <c r="B12" s="50" t="s">
        <v>20</v>
      </c>
      <c r="C12" s="50"/>
      <c r="D12" s="56">
        <v>35.723669180115202</v>
      </c>
      <c r="E12" s="50" t="s">
        <v>8</v>
      </c>
      <c r="F12" s="186"/>
      <c r="I12">
        <v>1</v>
      </c>
    </row>
    <row r="13" spans="1:9" ht="17.399999999999999" x14ac:dyDescent="0.3">
      <c r="A13" s="50">
        <v>57</v>
      </c>
      <c r="B13" s="50" t="s">
        <v>20</v>
      </c>
      <c r="C13" s="50"/>
      <c r="D13" s="56">
        <v>29.500310304031213</v>
      </c>
      <c r="E13" s="50" t="s">
        <v>8</v>
      </c>
      <c r="F13" s="186"/>
      <c r="I13">
        <v>1</v>
      </c>
    </row>
    <row r="14" spans="1:9" ht="17.399999999999999" x14ac:dyDescent="0.3">
      <c r="A14" s="50">
        <v>58</v>
      </c>
      <c r="B14" s="50" t="s">
        <v>20</v>
      </c>
      <c r="C14" s="50"/>
      <c r="D14" s="56">
        <v>26.369899999998651</v>
      </c>
      <c r="E14" s="50" t="s">
        <v>8</v>
      </c>
      <c r="F14" s="186"/>
      <c r="I14">
        <v>1</v>
      </c>
    </row>
    <row r="15" spans="1:9" ht="17.399999999999999" x14ac:dyDescent="0.3">
      <c r="A15" s="50">
        <v>59</v>
      </c>
      <c r="B15" s="50" t="s">
        <v>20</v>
      </c>
      <c r="C15" s="50"/>
      <c r="D15" s="56">
        <v>100.35037126637347</v>
      </c>
      <c r="E15" s="50" t="s">
        <v>8</v>
      </c>
      <c r="F15" s="186"/>
      <c r="I15">
        <v>1</v>
      </c>
    </row>
    <row r="16" spans="1:9" ht="17.399999999999999" x14ac:dyDescent="0.3">
      <c r="A16" s="50">
        <v>60</v>
      </c>
      <c r="B16" s="50" t="s">
        <v>104</v>
      </c>
      <c r="C16" s="50"/>
      <c r="D16" s="56">
        <v>37.53430202000829</v>
      </c>
      <c r="E16" s="50" t="s">
        <v>8</v>
      </c>
      <c r="F16" s="186"/>
      <c r="I16">
        <v>1</v>
      </c>
    </row>
    <row r="17" spans="1:9" ht="17.399999999999999" x14ac:dyDescent="0.3">
      <c r="A17" s="50">
        <v>61</v>
      </c>
      <c r="B17" s="50" t="s">
        <v>50</v>
      </c>
      <c r="C17" s="50"/>
      <c r="D17" s="56">
        <v>8.1821499999999947</v>
      </c>
      <c r="E17" s="50" t="s">
        <v>8</v>
      </c>
      <c r="F17" s="186"/>
      <c r="I17">
        <v>1</v>
      </c>
    </row>
    <row r="18" spans="1:9" ht="17.399999999999999" x14ac:dyDescent="0.3">
      <c r="A18" s="50">
        <v>82</v>
      </c>
      <c r="B18" s="50" t="s">
        <v>222</v>
      </c>
      <c r="C18" s="50"/>
      <c r="D18" s="56">
        <v>4.02705</v>
      </c>
      <c r="E18" s="50" t="s">
        <v>8</v>
      </c>
      <c r="F18" s="186"/>
      <c r="I18">
        <v>1</v>
      </c>
    </row>
    <row r="19" spans="1:9" ht="17.399999999999999" x14ac:dyDescent="0.3">
      <c r="A19" s="50">
        <v>83</v>
      </c>
      <c r="B19" s="50" t="s">
        <v>80</v>
      </c>
      <c r="C19" s="50"/>
      <c r="D19" s="56">
        <v>1.8567250000000002</v>
      </c>
      <c r="E19" s="50" t="s">
        <v>8</v>
      </c>
      <c r="F19" s="186"/>
      <c r="I19">
        <v>1</v>
      </c>
    </row>
    <row r="20" spans="1:9" ht="17.399999999999999" x14ac:dyDescent="0.3">
      <c r="A20" s="50">
        <v>84</v>
      </c>
      <c r="B20" s="50" t="s">
        <v>219</v>
      </c>
      <c r="C20" s="50"/>
      <c r="D20" s="56">
        <v>1.1200000000000001</v>
      </c>
      <c r="E20" s="50" t="s">
        <v>8</v>
      </c>
      <c r="F20" s="186"/>
      <c r="I20">
        <v>1</v>
      </c>
    </row>
    <row r="21" spans="1:9" ht="17.399999999999999" x14ac:dyDescent="0.3">
      <c r="A21" s="50">
        <v>85</v>
      </c>
      <c r="B21" s="50" t="s">
        <v>219</v>
      </c>
      <c r="C21" s="50"/>
      <c r="D21" s="56">
        <v>1.1200000000000001</v>
      </c>
      <c r="E21" s="50" t="s">
        <v>8</v>
      </c>
      <c r="F21" s="186"/>
      <c r="I21">
        <v>1</v>
      </c>
    </row>
    <row r="22" spans="1:9" ht="17.399999999999999" x14ac:dyDescent="0.3">
      <c r="A22" s="50">
        <v>88</v>
      </c>
      <c r="B22" s="50" t="s">
        <v>221</v>
      </c>
      <c r="C22" s="50"/>
      <c r="D22" s="56">
        <v>2.2492499999999973</v>
      </c>
      <c r="E22" s="50" t="s">
        <v>8</v>
      </c>
      <c r="F22" s="186"/>
      <c r="I22">
        <v>1</v>
      </c>
    </row>
    <row r="23" spans="1:9" ht="17.399999999999999" x14ac:dyDescent="0.3">
      <c r="A23" s="50">
        <v>89</v>
      </c>
      <c r="B23" s="50" t="s">
        <v>221</v>
      </c>
      <c r="C23" s="50"/>
      <c r="D23" s="56">
        <v>1.5750000000000002</v>
      </c>
      <c r="E23" s="50" t="s">
        <v>8</v>
      </c>
      <c r="F23" s="186"/>
      <c r="I23">
        <v>1</v>
      </c>
    </row>
    <row r="24" spans="1:9" ht="17.399999999999999" x14ac:dyDescent="0.3">
      <c r="A24" s="50">
        <v>90</v>
      </c>
      <c r="B24" s="50" t="s">
        <v>20</v>
      </c>
      <c r="C24" s="50"/>
      <c r="D24" s="56">
        <v>14.361273025193666</v>
      </c>
      <c r="E24" s="50" t="s">
        <v>8</v>
      </c>
      <c r="F24" s="186"/>
      <c r="I24">
        <v>1</v>
      </c>
    </row>
    <row r="25" spans="1:9" ht="17.399999999999999" x14ac:dyDescent="0.3">
      <c r="A25" s="50">
        <v>91</v>
      </c>
      <c r="B25" s="50" t="s">
        <v>220</v>
      </c>
      <c r="C25" s="50"/>
      <c r="D25" s="56">
        <v>19.253203064977264</v>
      </c>
      <c r="E25" s="50" t="s">
        <v>8</v>
      </c>
      <c r="F25" s="186"/>
      <c r="I25">
        <v>1</v>
      </c>
    </row>
    <row r="26" spans="1:9" ht="17.399999999999999" x14ac:dyDescent="0.3">
      <c r="A26" s="50">
        <v>92</v>
      </c>
      <c r="B26" s="50" t="s">
        <v>145</v>
      </c>
      <c r="C26" s="50"/>
      <c r="D26" s="56">
        <v>7.600299999999983</v>
      </c>
      <c r="E26" s="50" t="s">
        <v>8</v>
      </c>
      <c r="F26" s="186"/>
      <c r="I26">
        <v>1</v>
      </c>
    </row>
    <row r="27" spans="1:9" ht="17.399999999999999" x14ac:dyDescent="0.3">
      <c r="A27" s="50">
        <v>93</v>
      </c>
      <c r="B27" s="50" t="s">
        <v>219</v>
      </c>
      <c r="C27" s="50"/>
      <c r="D27" s="56">
        <v>2.6349999999999931</v>
      </c>
      <c r="E27" s="50" t="s">
        <v>8</v>
      </c>
      <c r="F27" s="186"/>
      <c r="I27">
        <v>1</v>
      </c>
    </row>
    <row r="28" spans="1:9" ht="17.399999999999999" x14ac:dyDescent="0.3">
      <c r="A28" s="50">
        <v>94</v>
      </c>
      <c r="B28" s="50" t="s">
        <v>219</v>
      </c>
      <c r="C28" s="50"/>
      <c r="D28" s="56">
        <v>2.8050000000000002</v>
      </c>
      <c r="E28" s="50" t="s">
        <v>8</v>
      </c>
      <c r="F28" s="186"/>
      <c r="I28">
        <v>1</v>
      </c>
    </row>
    <row r="29" spans="1:9" ht="17.399999999999999" x14ac:dyDescent="0.3">
      <c r="A29" s="50">
        <v>97</v>
      </c>
      <c r="B29" s="50" t="s">
        <v>22</v>
      </c>
      <c r="C29" s="50" t="s">
        <v>218</v>
      </c>
      <c r="D29" s="56">
        <v>4.9323000000000006</v>
      </c>
      <c r="E29" s="50" t="s">
        <v>8</v>
      </c>
      <c r="F29" s="186"/>
      <c r="I29">
        <v>1</v>
      </c>
    </row>
    <row r="30" spans="1:9" ht="17.399999999999999" x14ac:dyDescent="0.3">
      <c r="A30" s="50">
        <v>99</v>
      </c>
      <c r="B30" s="50" t="s">
        <v>22</v>
      </c>
      <c r="C30" s="50"/>
      <c r="D30" s="56">
        <v>5.735980719548893</v>
      </c>
      <c r="E30" s="50" t="s">
        <v>8</v>
      </c>
      <c r="F30" s="186"/>
      <c r="I30">
        <v>1</v>
      </c>
    </row>
    <row r="31" spans="1:9" ht="17.399999999999999" x14ac:dyDescent="0.3">
      <c r="A31" s="2"/>
      <c r="B31" s="3"/>
      <c r="C31" s="3"/>
      <c r="D31" s="4">
        <f>SUM(D4:D30)</f>
        <v>621.24791504961024</v>
      </c>
      <c r="E31" s="3"/>
      <c r="F31" s="184"/>
    </row>
    <row r="32" spans="1:9" ht="17.399999999999999" x14ac:dyDescent="0.3">
      <c r="A32" s="53">
        <v>39</v>
      </c>
      <c r="B32" s="53" t="s">
        <v>217</v>
      </c>
      <c r="C32" s="53"/>
      <c r="D32" s="58">
        <v>13.246400000000001</v>
      </c>
      <c r="E32" s="53" t="s">
        <v>74</v>
      </c>
      <c r="F32" s="186"/>
      <c r="I32">
        <v>0</v>
      </c>
    </row>
    <row r="33" spans="1:9" ht="17.399999999999999" x14ac:dyDescent="0.3">
      <c r="A33" s="53">
        <v>40</v>
      </c>
      <c r="B33" s="53" t="s">
        <v>216</v>
      </c>
      <c r="C33" s="53"/>
      <c r="D33" s="58">
        <v>15.726825000000002</v>
      </c>
      <c r="E33" s="53" t="s">
        <v>74</v>
      </c>
      <c r="F33" s="186"/>
      <c r="I33">
        <v>0</v>
      </c>
    </row>
    <row r="34" spans="1:9" ht="17.399999999999999" x14ac:dyDescent="0.3">
      <c r="A34" s="49">
        <v>41</v>
      </c>
      <c r="B34" s="49" t="s">
        <v>215</v>
      </c>
      <c r="C34" s="49"/>
      <c r="D34" s="55">
        <v>64.443563564393443</v>
      </c>
      <c r="E34" s="49" t="s">
        <v>74</v>
      </c>
      <c r="F34" s="186"/>
      <c r="I34">
        <f>52/260</f>
        <v>0.2</v>
      </c>
    </row>
    <row r="35" spans="1:9" ht="17.399999999999999" x14ac:dyDescent="0.3">
      <c r="A35" s="2"/>
      <c r="B35" s="3"/>
      <c r="C35" s="3"/>
      <c r="D35" s="4">
        <f>SUM(D32:D34)</f>
        <v>93.416788564393443</v>
      </c>
      <c r="E35" s="3"/>
      <c r="F35" s="184"/>
    </row>
    <row r="36" spans="1:9" ht="17.399999999999999" x14ac:dyDescent="0.3">
      <c r="A36" s="49">
        <v>19</v>
      </c>
      <c r="B36" s="49" t="s">
        <v>214</v>
      </c>
      <c r="C36" s="49"/>
      <c r="D36" s="55">
        <v>12.885481145799172</v>
      </c>
      <c r="E36" s="49" t="s">
        <v>207</v>
      </c>
      <c r="F36" s="183" t="s">
        <v>213</v>
      </c>
      <c r="I36">
        <f>52/260</f>
        <v>0.2</v>
      </c>
    </row>
    <row r="37" spans="1:9" ht="17.399999999999999" x14ac:dyDescent="0.3">
      <c r="A37" s="49">
        <v>20</v>
      </c>
      <c r="B37" s="49" t="s">
        <v>212</v>
      </c>
      <c r="C37" s="49"/>
      <c r="D37" s="55">
        <v>23.233354248952235</v>
      </c>
      <c r="E37" s="49" t="s">
        <v>207</v>
      </c>
      <c r="F37" s="186"/>
      <c r="I37">
        <f>52/260</f>
        <v>0.2</v>
      </c>
    </row>
    <row r="38" spans="1:9" ht="17.399999999999999" x14ac:dyDescent="0.3">
      <c r="A38" s="50">
        <v>21</v>
      </c>
      <c r="B38" s="50" t="s">
        <v>211</v>
      </c>
      <c r="C38" s="50" t="s">
        <v>210</v>
      </c>
      <c r="D38" s="56">
        <v>29.147975000000002</v>
      </c>
      <c r="E38" s="50" t="s">
        <v>207</v>
      </c>
      <c r="F38" s="186"/>
      <c r="I38">
        <v>1</v>
      </c>
    </row>
    <row r="39" spans="1:9" ht="17.399999999999999" x14ac:dyDescent="0.3">
      <c r="A39" s="50">
        <v>22</v>
      </c>
      <c r="B39" s="50" t="s">
        <v>209</v>
      </c>
      <c r="C39" s="50" t="s">
        <v>208</v>
      </c>
      <c r="D39" s="56">
        <v>16.136625000000119</v>
      </c>
      <c r="E39" s="50" t="s">
        <v>207</v>
      </c>
      <c r="F39" s="186"/>
      <c r="I39">
        <v>1</v>
      </c>
    </row>
    <row r="40" spans="1:9" ht="17.399999999999999" x14ac:dyDescent="0.3">
      <c r="A40" s="2"/>
      <c r="B40" s="3"/>
      <c r="C40" s="3"/>
      <c r="D40" s="4">
        <f>SUM(D36:D39)</f>
        <v>81.40343539475154</v>
      </c>
      <c r="E40" s="3"/>
      <c r="F40" s="184"/>
    </row>
    <row r="41" spans="1:9" ht="17.399999999999999" x14ac:dyDescent="0.3">
      <c r="A41" s="50">
        <v>23</v>
      </c>
      <c r="B41" s="50" t="s">
        <v>63</v>
      </c>
      <c r="C41" s="50"/>
      <c r="D41" s="56">
        <v>40.217397715249383</v>
      </c>
      <c r="E41" s="50" t="s">
        <v>27</v>
      </c>
      <c r="F41" s="186"/>
      <c r="I41">
        <v>1</v>
      </c>
    </row>
    <row r="42" spans="1:9" ht="17.399999999999999" x14ac:dyDescent="0.3">
      <c r="A42" s="2"/>
      <c r="B42" s="3"/>
      <c r="C42" s="3"/>
      <c r="D42" s="4">
        <f>SUM(D41:D41)</f>
        <v>40.217397715249383</v>
      </c>
      <c r="E42" s="3"/>
      <c r="F42" s="184"/>
    </row>
    <row r="43" spans="1:9" ht="17.399999999999999" x14ac:dyDescent="0.3">
      <c r="A43" s="50">
        <v>1</v>
      </c>
      <c r="B43" s="50" t="s">
        <v>41</v>
      </c>
      <c r="C43" s="50"/>
      <c r="D43" s="56">
        <v>37.199007072915869</v>
      </c>
      <c r="E43" s="50" t="s">
        <v>39</v>
      </c>
      <c r="F43" s="183" t="s">
        <v>69</v>
      </c>
      <c r="I43">
        <v>1</v>
      </c>
    </row>
    <row r="44" spans="1:9" ht="17.399999999999999" x14ac:dyDescent="0.3">
      <c r="A44" s="50">
        <v>2</v>
      </c>
      <c r="B44" s="50" t="s">
        <v>7</v>
      </c>
      <c r="C44" s="50"/>
      <c r="D44" s="56">
        <v>14.359749999999977</v>
      </c>
      <c r="E44" s="50" t="s">
        <v>39</v>
      </c>
      <c r="F44" s="186"/>
      <c r="I44">
        <v>1</v>
      </c>
    </row>
    <row r="45" spans="1:9" ht="17.399999999999999" x14ac:dyDescent="0.3">
      <c r="A45" s="50">
        <v>3</v>
      </c>
      <c r="B45" s="50" t="s">
        <v>98</v>
      </c>
      <c r="C45" s="50"/>
      <c r="D45" s="56">
        <v>55.627000000000024</v>
      </c>
      <c r="E45" s="50" t="s">
        <v>39</v>
      </c>
      <c r="F45" s="186"/>
      <c r="I45">
        <v>1</v>
      </c>
    </row>
    <row r="46" spans="1:9" ht="17.399999999999999" x14ac:dyDescent="0.3">
      <c r="A46" s="50">
        <v>4</v>
      </c>
      <c r="B46" s="50" t="s">
        <v>206</v>
      </c>
      <c r="C46" s="50"/>
      <c r="D46" s="56">
        <v>103.38732500000005</v>
      </c>
      <c r="E46" s="50" t="s">
        <v>39</v>
      </c>
      <c r="F46" s="186"/>
      <c r="I46">
        <v>1</v>
      </c>
    </row>
    <row r="47" spans="1:9" ht="17.399999999999999" x14ac:dyDescent="0.3">
      <c r="A47" s="121">
        <v>5</v>
      </c>
      <c r="B47" s="121" t="s">
        <v>205</v>
      </c>
      <c r="C47" s="121" t="s">
        <v>204</v>
      </c>
      <c r="D47" s="126">
        <v>12.176512499999983</v>
      </c>
      <c r="E47" s="121" t="s">
        <v>39</v>
      </c>
      <c r="F47" s="186"/>
      <c r="I47">
        <f>1/12</f>
        <v>8.3333333333333329E-2</v>
      </c>
    </row>
    <row r="48" spans="1:9" ht="17.399999999999999" x14ac:dyDescent="0.3">
      <c r="A48" s="121">
        <v>6</v>
      </c>
      <c r="B48" s="121" t="s">
        <v>60</v>
      </c>
      <c r="C48" s="121"/>
      <c r="D48" s="126">
        <v>14.016625000000021</v>
      </c>
      <c r="E48" s="121" t="s">
        <v>39</v>
      </c>
      <c r="F48" s="186"/>
      <c r="I48">
        <f>1/12</f>
        <v>8.3333333333333329E-2</v>
      </c>
    </row>
    <row r="49" spans="1:9" ht="17.399999999999999" x14ac:dyDescent="0.3">
      <c r="A49" s="49">
        <v>8</v>
      </c>
      <c r="B49" s="49" t="s">
        <v>7</v>
      </c>
      <c r="C49" s="49"/>
      <c r="D49" s="55">
        <v>13.458162500868005</v>
      </c>
      <c r="E49" s="49" t="s">
        <v>39</v>
      </c>
      <c r="F49" s="186"/>
      <c r="I49">
        <f>52/260</f>
        <v>0.2</v>
      </c>
    </row>
    <row r="50" spans="1:9" ht="17.399999999999999" x14ac:dyDescent="0.3">
      <c r="A50" s="49">
        <v>10</v>
      </c>
      <c r="B50" s="49" t="s">
        <v>203</v>
      </c>
      <c r="C50" s="49"/>
      <c r="D50" s="55">
        <v>16.604371334338548</v>
      </c>
      <c r="E50" s="49" t="s">
        <v>39</v>
      </c>
      <c r="F50" s="186"/>
      <c r="I50">
        <f>52/260</f>
        <v>0.2</v>
      </c>
    </row>
    <row r="51" spans="1:9" ht="17.399999999999999" x14ac:dyDescent="0.3">
      <c r="A51" s="50">
        <v>11</v>
      </c>
      <c r="B51" s="50" t="s">
        <v>202</v>
      </c>
      <c r="C51" s="50"/>
      <c r="D51" s="56">
        <v>10.113587499999969</v>
      </c>
      <c r="E51" s="50" t="s">
        <v>39</v>
      </c>
      <c r="F51" s="186"/>
      <c r="I51">
        <v>1</v>
      </c>
    </row>
    <row r="52" spans="1:9" ht="17.399999999999999" x14ac:dyDescent="0.3">
      <c r="A52" s="50">
        <v>12</v>
      </c>
      <c r="B52" s="50" t="s">
        <v>202</v>
      </c>
      <c r="C52" s="50"/>
      <c r="D52" s="56">
        <v>11.59138917279763</v>
      </c>
      <c r="E52" s="50" t="s">
        <v>39</v>
      </c>
      <c r="F52" s="186"/>
      <c r="I52">
        <v>1</v>
      </c>
    </row>
    <row r="53" spans="1:9" ht="17.399999999999999" x14ac:dyDescent="0.3">
      <c r="A53" s="50">
        <v>13</v>
      </c>
      <c r="B53" s="50" t="s">
        <v>201</v>
      </c>
      <c r="C53" s="50" t="s">
        <v>200</v>
      </c>
      <c r="D53" s="56">
        <v>17.9772</v>
      </c>
      <c r="E53" s="50" t="s">
        <v>39</v>
      </c>
      <c r="F53" s="186"/>
      <c r="I53">
        <v>1</v>
      </c>
    </row>
    <row r="54" spans="1:9" ht="17.399999999999999" x14ac:dyDescent="0.3">
      <c r="A54" s="49">
        <v>15</v>
      </c>
      <c r="B54" s="49" t="s">
        <v>86</v>
      </c>
      <c r="C54" s="49" t="s">
        <v>199</v>
      </c>
      <c r="D54" s="55">
        <v>37.117062499999115</v>
      </c>
      <c r="E54" s="49" t="s">
        <v>39</v>
      </c>
      <c r="F54" s="186"/>
      <c r="I54">
        <f>52/260</f>
        <v>0.2</v>
      </c>
    </row>
    <row r="55" spans="1:9" ht="17.399999999999999" x14ac:dyDescent="0.3">
      <c r="A55" s="50">
        <v>96</v>
      </c>
      <c r="B55" s="50" t="s">
        <v>198</v>
      </c>
      <c r="C55" s="50"/>
      <c r="D55" s="56">
        <v>9.9589999999999606</v>
      </c>
      <c r="E55" s="50" t="s">
        <v>39</v>
      </c>
      <c r="F55" s="186"/>
      <c r="I55">
        <v>1</v>
      </c>
    </row>
    <row r="56" spans="1:9" ht="17.399999999999999" x14ac:dyDescent="0.3">
      <c r="A56" s="121">
        <v>98</v>
      </c>
      <c r="B56" s="121" t="s">
        <v>60</v>
      </c>
      <c r="C56" s="121"/>
      <c r="D56" s="126">
        <v>2.448</v>
      </c>
      <c r="E56" s="121" t="s">
        <v>39</v>
      </c>
      <c r="F56" s="186"/>
      <c r="I56">
        <f>1/12</f>
        <v>8.3333333333333329E-2</v>
      </c>
    </row>
    <row r="57" spans="1:9" ht="17.399999999999999" x14ac:dyDescent="0.3">
      <c r="A57" s="2"/>
      <c r="B57" s="3"/>
      <c r="C57" s="3"/>
      <c r="D57" s="4">
        <f>SUM(D43:D56)</f>
        <v>356.03499258091909</v>
      </c>
      <c r="E57" s="3"/>
      <c r="F57" s="184"/>
    </row>
    <row r="58" spans="1:9" ht="17.399999999999999" x14ac:dyDescent="0.3">
      <c r="A58" s="50">
        <v>30</v>
      </c>
      <c r="B58" s="50" t="s">
        <v>197</v>
      </c>
      <c r="C58" s="50" t="s">
        <v>196</v>
      </c>
      <c r="D58" s="56">
        <v>14.000700000000018</v>
      </c>
      <c r="E58" s="50" t="s">
        <v>30</v>
      </c>
      <c r="F58" s="183" t="s">
        <v>195</v>
      </c>
      <c r="I58">
        <v>1</v>
      </c>
    </row>
    <row r="59" spans="1:9" ht="17.399999999999999" x14ac:dyDescent="0.3">
      <c r="A59" s="2"/>
      <c r="B59" s="3"/>
      <c r="C59" s="3"/>
      <c r="D59" s="4">
        <f>SUM(D58)</f>
        <v>14.000700000000018</v>
      </c>
      <c r="E59" s="3"/>
      <c r="F59" s="184"/>
    </row>
    <row r="60" spans="1:9" ht="36" customHeight="1" x14ac:dyDescent="0.3">
      <c r="A60" s="49">
        <v>16</v>
      </c>
      <c r="B60" s="49" t="s">
        <v>951</v>
      </c>
      <c r="C60" s="49"/>
      <c r="D60" s="55">
        <v>14.662349999999991</v>
      </c>
      <c r="E60" s="49" t="s">
        <v>188</v>
      </c>
      <c r="F60" s="190" t="s">
        <v>959</v>
      </c>
      <c r="I60">
        <f>52/260</f>
        <v>0.2</v>
      </c>
    </row>
    <row r="61" spans="1:9" ht="17.399999999999999" x14ac:dyDescent="0.3">
      <c r="A61" s="49">
        <v>17</v>
      </c>
      <c r="B61" s="49" t="s">
        <v>951</v>
      </c>
      <c r="C61" s="49"/>
      <c r="D61" s="55">
        <v>7.3700500000002247</v>
      </c>
      <c r="E61" s="49" t="s">
        <v>188</v>
      </c>
      <c r="F61" s="191"/>
      <c r="I61">
        <f>52/260</f>
        <v>0.2</v>
      </c>
    </row>
    <row r="62" spans="1:9" ht="17.399999999999999" x14ac:dyDescent="0.3">
      <c r="A62" s="112">
        <v>18</v>
      </c>
      <c r="B62" s="112" t="s">
        <v>952</v>
      </c>
      <c r="C62" s="112"/>
      <c r="D62" s="113">
        <v>5.5533500000000204</v>
      </c>
      <c r="E62" s="112" t="s">
        <v>27</v>
      </c>
      <c r="F62" s="191"/>
      <c r="I62">
        <v>1</v>
      </c>
    </row>
    <row r="63" spans="1:9" ht="17.399999999999999" x14ac:dyDescent="0.3">
      <c r="A63" s="53"/>
      <c r="B63" s="53" t="s">
        <v>953</v>
      </c>
      <c r="C63" s="53"/>
      <c r="D63" s="58">
        <v>36</v>
      </c>
      <c r="E63" s="53" t="s">
        <v>188</v>
      </c>
      <c r="F63" s="191"/>
      <c r="I63">
        <v>0</v>
      </c>
    </row>
    <row r="64" spans="1:9" ht="17.399999999999999" x14ac:dyDescent="0.3">
      <c r="A64" s="53"/>
      <c r="B64" s="53" t="s">
        <v>954</v>
      </c>
      <c r="C64" s="53"/>
      <c r="D64" s="58">
        <v>36</v>
      </c>
      <c r="E64" s="53" t="s">
        <v>188</v>
      </c>
      <c r="F64" s="191"/>
      <c r="I64">
        <v>0</v>
      </c>
    </row>
    <row r="65" spans="1:9" ht="17.399999999999999" x14ac:dyDescent="0.3">
      <c r="A65" s="120">
        <v>70</v>
      </c>
      <c r="B65" s="120" t="s">
        <v>955</v>
      </c>
      <c r="C65" s="120" t="s">
        <v>937</v>
      </c>
      <c r="D65" s="125">
        <v>35.242197894516771</v>
      </c>
      <c r="E65" s="120" t="s">
        <v>153</v>
      </c>
      <c r="F65" s="191"/>
      <c r="I65">
        <v>1</v>
      </c>
    </row>
    <row r="66" spans="1:9" ht="17.399999999999999" x14ac:dyDescent="0.3">
      <c r="A66" s="112">
        <v>71</v>
      </c>
      <c r="B66" s="112" t="s">
        <v>51</v>
      </c>
      <c r="C66" s="112" t="s">
        <v>176</v>
      </c>
      <c r="D66" s="113">
        <v>18.248149999999608</v>
      </c>
      <c r="E66" s="112" t="s">
        <v>188</v>
      </c>
      <c r="F66" s="191"/>
      <c r="I66">
        <v>1</v>
      </c>
    </row>
    <row r="67" spans="1:9" ht="17.399999999999999" x14ac:dyDescent="0.3">
      <c r="A67" s="112">
        <v>72</v>
      </c>
      <c r="B67" s="112" t="s">
        <v>190</v>
      </c>
      <c r="C67" s="112" t="s">
        <v>193</v>
      </c>
      <c r="D67" s="113">
        <v>41.329546556377124</v>
      </c>
      <c r="E67" s="112" t="s">
        <v>188</v>
      </c>
      <c r="F67" s="191"/>
      <c r="I67">
        <v>1</v>
      </c>
    </row>
    <row r="68" spans="1:9" ht="17.399999999999999" x14ac:dyDescent="0.3">
      <c r="A68" s="112">
        <v>73</v>
      </c>
      <c r="B68" s="112" t="s">
        <v>190</v>
      </c>
      <c r="C68" s="112" t="s">
        <v>192</v>
      </c>
      <c r="D68" s="113">
        <v>39.862400000000619</v>
      </c>
      <c r="E68" s="112" t="s">
        <v>188</v>
      </c>
      <c r="F68" s="191"/>
      <c r="I68">
        <v>1</v>
      </c>
    </row>
    <row r="69" spans="1:9" ht="17.399999999999999" x14ac:dyDescent="0.3">
      <c r="A69" s="112">
        <v>74</v>
      </c>
      <c r="B69" s="112" t="s">
        <v>190</v>
      </c>
      <c r="C69" s="112" t="s">
        <v>191</v>
      </c>
      <c r="D69" s="113">
        <v>42.942120688849755</v>
      </c>
      <c r="E69" s="112" t="s">
        <v>188</v>
      </c>
      <c r="F69" s="191"/>
      <c r="I69">
        <v>1</v>
      </c>
    </row>
    <row r="70" spans="1:9" ht="17.399999999999999" x14ac:dyDescent="0.3">
      <c r="A70" s="112">
        <v>75</v>
      </c>
      <c r="B70" s="112" t="s">
        <v>190</v>
      </c>
      <c r="C70" s="112" t="s">
        <v>189</v>
      </c>
      <c r="D70" s="113">
        <v>42.65460000000067</v>
      </c>
      <c r="E70" s="112" t="s">
        <v>188</v>
      </c>
      <c r="F70" s="191"/>
      <c r="I70">
        <v>1</v>
      </c>
    </row>
    <row r="71" spans="1:9" ht="17.399999999999999" x14ac:dyDescent="0.3">
      <c r="A71" s="53">
        <v>76</v>
      </c>
      <c r="B71" s="53" t="s">
        <v>956</v>
      </c>
      <c r="C71" s="53"/>
      <c r="D71" s="58">
        <v>41.874793416769904</v>
      </c>
      <c r="E71" s="53" t="s">
        <v>188</v>
      </c>
      <c r="F71" s="191"/>
      <c r="I71">
        <v>0</v>
      </c>
    </row>
    <row r="72" spans="1:9" ht="17.399999999999999" x14ac:dyDescent="0.3">
      <c r="A72" s="53">
        <v>77</v>
      </c>
      <c r="B72" s="53" t="s">
        <v>957</v>
      </c>
      <c r="C72" s="53"/>
      <c r="D72" s="58">
        <v>10.224665975725381</v>
      </c>
      <c r="E72" s="53" t="s">
        <v>188</v>
      </c>
      <c r="F72" s="191"/>
      <c r="I72">
        <v>0</v>
      </c>
    </row>
    <row r="73" spans="1:9" ht="17.399999999999999" x14ac:dyDescent="0.3">
      <c r="A73" s="112"/>
      <c r="B73" s="112" t="s">
        <v>958</v>
      </c>
      <c r="C73" s="112"/>
      <c r="D73" s="113">
        <v>3.7405043526812598</v>
      </c>
      <c r="E73" s="112" t="s">
        <v>188</v>
      </c>
      <c r="F73" s="191"/>
      <c r="I73">
        <v>1</v>
      </c>
    </row>
    <row r="74" spans="1:9" ht="17.399999999999999" x14ac:dyDescent="0.3">
      <c r="A74" s="2"/>
      <c r="B74" s="3"/>
      <c r="C74" s="3"/>
      <c r="D74" s="4">
        <f>SUM(D60:D73)</f>
        <v>375.70472888492134</v>
      </c>
      <c r="E74" s="3"/>
      <c r="F74" s="192"/>
    </row>
    <row r="75" spans="1:9" ht="17.399999999999999" x14ac:dyDescent="0.3">
      <c r="A75" s="50">
        <v>14</v>
      </c>
      <c r="B75" s="50" t="s">
        <v>187</v>
      </c>
      <c r="C75" s="50"/>
      <c r="D75" s="56">
        <v>23.91162722935762</v>
      </c>
      <c r="E75" s="50" t="s">
        <v>185</v>
      </c>
      <c r="F75" s="183" t="s">
        <v>186</v>
      </c>
      <c r="I75">
        <v>1</v>
      </c>
    </row>
    <row r="76" spans="1:9" ht="17.399999999999999" x14ac:dyDescent="0.3">
      <c r="A76" s="121">
        <v>95</v>
      </c>
      <c r="B76" s="121" t="s">
        <v>60</v>
      </c>
      <c r="C76" s="121"/>
      <c r="D76" s="126">
        <v>5.4815749999999968</v>
      </c>
      <c r="E76" s="121" t="s">
        <v>185</v>
      </c>
      <c r="F76" s="186"/>
      <c r="I76">
        <f>1/12</f>
        <v>8.3333333333333329E-2</v>
      </c>
    </row>
    <row r="77" spans="1:9" ht="17.399999999999999" x14ac:dyDescent="0.3">
      <c r="A77" s="2"/>
      <c r="B77" s="3"/>
      <c r="C77" s="3"/>
      <c r="D77" s="4">
        <f>SUM(D75:D76)</f>
        <v>29.393202229357616</v>
      </c>
      <c r="E77" s="3"/>
      <c r="F77" s="184"/>
    </row>
    <row r="78" spans="1:9" ht="17.399999999999999" x14ac:dyDescent="0.3">
      <c r="A78" s="50">
        <v>24</v>
      </c>
      <c r="B78" s="50" t="s">
        <v>63</v>
      </c>
      <c r="C78" s="50" t="s">
        <v>184</v>
      </c>
      <c r="D78" s="56">
        <v>7.0980406663855602</v>
      </c>
      <c r="E78" s="50" t="s">
        <v>153</v>
      </c>
      <c r="F78" s="187" t="s">
        <v>183</v>
      </c>
      <c r="I78">
        <v>1</v>
      </c>
    </row>
    <row r="79" spans="1:9" ht="17.399999999999999" x14ac:dyDescent="0.3">
      <c r="A79" s="50">
        <v>25</v>
      </c>
      <c r="B79" s="50" t="s">
        <v>182</v>
      </c>
      <c r="C79" s="50"/>
      <c r="D79" s="56">
        <v>3.9235706097561018</v>
      </c>
      <c r="E79" s="50" t="s">
        <v>153</v>
      </c>
      <c r="F79" s="188"/>
      <c r="I79">
        <v>1</v>
      </c>
    </row>
    <row r="80" spans="1:9" ht="17.399999999999999" x14ac:dyDescent="0.3">
      <c r="A80" s="50">
        <v>26</v>
      </c>
      <c r="B80" s="50" t="s">
        <v>181</v>
      </c>
      <c r="C80" s="50" t="s">
        <v>180</v>
      </c>
      <c r="D80" s="56">
        <v>28.916557374393445</v>
      </c>
      <c r="E80" s="50" t="s">
        <v>153</v>
      </c>
      <c r="F80" s="188"/>
      <c r="I80">
        <v>1</v>
      </c>
    </row>
    <row r="81" spans="1:9" ht="17.399999999999999" x14ac:dyDescent="0.3">
      <c r="A81" s="50">
        <v>27</v>
      </c>
      <c r="B81" s="50" t="s">
        <v>179</v>
      </c>
      <c r="C81" s="50"/>
      <c r="D81" s="56">
        <v>40.395317391389639</v>
      </c>
      <c r="E81" s="50" t="s">
        <v>153</v>
      </c>
      <c r="F81" s="188"/>
      <c r="I81">
        <v>1</v>
      </c>
    </row>
    <row r="82" spans="1:9" ht="17.399999999999999" x14ac:dyDescent="0.3">
      <c r="A82" s="50">
        <v>29</v>
      </c>
      <c r="B82" s="50" t="s">
        <v>178</v>
      </c>
      <c r="C82" s="50" t="s">
        <v>177</v>
      </c>
      <c r="D82" s="56">
        <v>44.858301155021074</v>
      </c>
      <c r="E82" s="50" t="s">
        <v>153</v>
      </c>
      <c r="F82" s="188"/>
      <c r="I82">
        <v>1</v>
      </c>
    </row>
    <row r="83" spans="1:9" ht="17.399999999999999" x14ac:dyDescent="0.3">
      <c r="A83" s="49">
        <v>31</v>
      </c>
      <c r="B83" s="49" t="s">
        <v>7</v>
      </c>
      <c r="C83" s="49"/>
      <c r="D83" s="55">
        <v>13.871149999999759</v>
      </c>
      <c r="E83" s="49" t="s">
        <v>153</v>
      </c>
      <c r="F83" s="188"/>
      <c r="I83">
        <f>52/260</f>
        <v>0.2</v>
      </c>
    </row>
    <row r="84" spans="1:9" ht="17.399999999999999" x14ac:dyDescent="0.3">
      <c r="A84" s="49">
        <v>32</v>
      </c>
      <c r="B84" s="49" t="s">
        <v>7</v>
      </c>
      <c r="C84" s="49"/>
      <c r="D84" s="55">
        <v>13.96324999999975</v>
      </c>
      <c r="E84" s="49" t="s">
        <v>153</v>
      </c>
      <c r="F84" s="188"/>
      <c r="I84">
        <f>52/260</f>
        <v>0.2</v>
      </c>
    </row>
    <row r="85" spans="1:9" ht="17.399999999999999" x14ac:dyDescent="0.3">
      <c r="A85" s="49">
        <v>33</v>
      </c>
      <c r="B85" s="49" t="s">
        <v>7</v>
      </c>
      <c r="C85" s="49"/>
      <c r="D85" s="55">
        <v>13.96325</v>
      </c>
      <c r="E85" s="49" t="s">
        <v>153</v>
      </c>
      <c r="F85" s="188"/>
      <c r="I85">
        <f>52/260</f>
        <v>0.2</v>
      </c>
    </row>
    <row r="86" spans="1:9" ht="17.399999999999999" x14ac:dyDescent="0.3">
      <c r="A86" s="50">
        <v>51</v>
      </c>
      <c r="B86" s="50" t="s">
        <v>51</v>
      </c>
      <c r="C86" s="50" t="s">
        <v>176</v>
      </c>
      <c r="D86" s="56">
        <v>30.388499999999965</v>
      </c>
      <c r="E86" s="50" t="s">
        <v>153</v>
      </c>
      <c r="F86" s="188"/>
      <c r="I86">
        <v>1</v>
      </c>
    </row>
    <row r="87" spans="1:9" ht="17.399999999999999" x14ac:dyDescent="0.3">
      <c r="A87" s="53">
        <v>65</v>
      </c>
      <c r="B87" s="53" t="s">
        <v>165</v>
      </c>
      <c r="C87" s="53" t="s">
        <v>933</v>
      </c>
      <c r="D87" s="58">
        <v>15.949250000000001</v>
      </c>
      <c r="E87" s="53" t="s">
        <v>153</v>
      </c>
      <c r="F87" s="188"/>
      <c r="I87">
        <v>0</v>
      </c>
    </row>
    <row r="88" spans="1:9" ht="17.399999999999999" x14ac:dyDescent="0.3">
      <c r="A88" s="53">
        <v>66</v>
      </c>
      <c r="B88" s="53" t="s">
        <v>175</v>
      </c>
      <c r="C88" s="53"/>
      <c r="D88" s="58">
        <v>5.7222499999999998</v>
      </c>
      <c r="E88" s="53" t="s">
        <v>153</v>
      </c>
      <c r="F88" s="188"/>
      <c r="I88">
        <v>0</v>
      </c>
    </row>
    <row r="89" spans="1:9" ht="17.399999999999999" x14ac:dyDescent="0.3">
      <c r="A89" s="53">
        <v>67</v>
      </c>
      <c r="B89" s="53" t="s">
        <v>165</v>
      </c>
      <c r="C89" s="53" t="s">
        <v>934</v>
      </c>
      <c r="D89" s="58">
        <v>13.514250000000001</v>
      </c>
      <c r="E89" s="53" t="s">
        <v>153</v>
      </c>
      <c r="F89" s="188"/>
      <c r="I89">
        <v>0</v>
      </c>
    </row>
    <row r="90" spans="1:9" ht="17.399999999999999" x14ac:dyDescent="0.3">
      <c r="A90" s="120">
        <v>68</v>
      </c>
      <c r="B90" s="120" t="s">
        <v>165</v>
      </c>
      <c r="C90" s="120" t="s">
        <v>935</v>
      </c>
      <c r="D90" s="125">
        <v>12.066434737805928</v>
      </c>
      <c r="E90" s="120" t="s">
        <v>153</v>
      </c>
      <c r="F90" s="188"/>
      <c r="I90">
        <v>1</v>
      </c>
    </row>
    <row r="91" spans="1:9" ht="17.399999999999999" x14ac:dyDescent="0.3">
      <c r="A91" s="53">
        <v>69</v>
      </c>
      <c r="B91" s="53" t="s">
        <v>165</v>
      </c>
      <c r="C91" s="53" t="s">
        <v>936</v>
      </c>
      <c r="D91" s="58">
        <v>32.53082999999998</v>
      </c>
      <c r="E91" s="53" t="s">
        <v>153</v>
      </c>
      <c r="F91" s="188"/>
      <c r="I91">
        <v>0</v>
      </c>
    </row>
    <row r="92" spans="1:9" ht="17.399999999999999" x14ac:dyDescent="0.3">
      <c r="A92" s="50">
        <v>78</v>
      </c>
      <c r="B92" s="50" t="s">
        <v>174</v>
      </c>
      <c r="C92" s="50"/>
      <c r="D92" s="56">
        <v>67.782820951394967</v>
      </c>
      <c r="E92" s="50" t="s">
        <v>153</v>
      </c>
      <c r="F92" s="188"/>
      <c r="I92">
        <v>1</v>
      </c>
    </row>
    <row r="93" spans="1:9" ht="17.399999999999999" x14ac:dyDescent="0.3">
      <c r="A93" s="50">
        <v>79</v>
      </c>
      <c r="B93" s="50" t="s">
        <v>173</v>
      </c>
      <c r="C93" s="50"/>
      <c r="D93" s="56">
        <v>12.308236956360645</v>
      </c>
      <c r="E93" s="50" t="s">
        <v>153</v>
      </c>
      <c r="F93" s="188"/>
      <c r="I93">
        <v>1</v>
      </c>
    </row>
    <row r="94" spans="1:9" ht="17.399999999999999" x14ac:dyDescent="0.3">
      <c r="A94" s="53">
        <v>100</v>
      </c>
      <c r="B94" s="53" t="s">
        <v>175</v>
      </c>
      <c r="C94" s="53"/>
      <c r="D94" s="58">
        <v>3.12</v>
      </c>
      <c r="E94" s="53" t="s">
        <v>153</v>
      </c>
      <c r="F94" s="188"/>
      <c r="I94">
        <v>0</v>
      </c>
    </row>
    <row r="95" spans="1:9" ht="17.399999999999999" x14ac:dyDescent="0.3">
      <c r="A95" s="2"/>
      <c r="B95" s="3"/>
      <c r="C95" s="3"/>
      <c r="D95" s="4">
        <f>SUM(D78:D94)</f>
        <v>360.37200984250683</v>
      </c>
      <c r="E95" s="3"/>
      <c r="F95" s="189"/>
    </row>
    <row r="96" spans="1:9" ht="17.399999999999999" x14ac:dyDescent="0.3">
      <c r="A96" s="50">
        <v>28</v>
      </c>
      <c r="B96" s="50" t="s">
        <v>172</v>
      </c>
      <c r="C96" s="50" t="s">
        <v>171</v>
      </c>
      <c r="D96" s="56">
        <v>43.607941072259997</v>
      </c>
      <c r="E96" s="50" t="s">
        <v>153</v>
      </c>
      <c r="F96" s="183" t="s">
        <v>170</v>
      </c>
      <c r="I96">
        <v>1</v>
      </c>
    </row>
    <row r="97" spans="1:9" ht="17.399999999999999" x14ac:dyDescent="0.3">
      <c r="A97" s="50">
        <v>50</v>
      </c>
      <c r="B97" s="50" t="s">
        <v>169</v>
      </c>
      <c r="C97" s="50"/>
      <c r="D97" s="56">
        <v>20.37590999999993</v>
      </c>
      <c r="E97" s="50" t="s">
        <v>153</v>
      </c>
      <c r="F97" s="186"/>
      <c r="I97">
        <v>1</v>
      </c>
    </row>
    <row r="98" spans="1:9" ht="17.399999999999999" x14ac:dyDescent="0.3">
      <c r="A98" s="2"/>
      <c r="B98" s="3"/>
      <c r="C98" s="3"/>
      <c r="D98" s="4">
        <f>SUM(D96:D97)</f>
        <v>63.983851072259924</v>
      </c>
      <c r="E98" s="3"/>
      <c r="F98" s="184"/>
    </row>
    <row r="99" spans="1:9" ht="17.399999999999999" x14ac:dyDescent="0.3">
      <c r="A99" s="121">
        <v>35</v>
      </c>
      <c r="B99" s="121" t="s">
        <v>168</v>
      </c>
      <c r="C99" s="121"/>
      <c r="D99" s="126">
        <v>390.15863939338578</v>
      </c>
      <c r="E99" s="121" t="s">
        <v>53</v>
      </c>
      <c r="F99" s="183" t="s">
        <v>167</v>
      </c>
      <c r="I99">
        <f>1/12</f>
        <v>8.3333333333333329E-2</v>
      </c>
    </row>
    <row r="100" spans="1:9" ht="17.399999999999999" x14ac:dyDescent="0.3">
      <c r="A100" s="49">
        <v>37</v>
      </c>
      <c r="B100" s="49" t="s">
        <v>7</v>
      </c>
      <c r="C100" s="49" t="s">
        <v>166</v>
      </c>
      <c r="D100" s="55">
        <v>25.077100000000002</v>
      </c>
      <c r="E100" s="49" t="s">
        <v>53</v>
      </c>
      <c r="F100" s="186"/>
      <c r="I100">
        <f>52/260</f>
        <v>0.2</v>
      </c>
    </row>
    <row r="101" spans="1:9" ht="17.399999999999999" x14ac:dyDescent="0.3">
      <c r="A101" s="49">
        <v>52</v>
      </c>
      <c r="B101" s="49" t="s">
        <v>7</v>
      </c>
      <c r="C101" s="49"/>
      <c r="D101" s="55">
        <v>9.1251499999996835</v>
      </c>
      <c r="E101" s="49" t="s">
        <v>53</v>
      </c>
      <c r="F101" s="186"/>
      <c r="I101">
        <f>52/260</f>
        <v>0.2</v>
      </c>
    </row>
    <row r="102" spans="1:9" ht="17.399999999999999" x14ac:dyDescent="0.3">
      <c r="A102" s="123">
        <v>64</v>
      </c>
      <c r="B102" s="123" t="s">
        <v>165</v>
      </c>
      <c r="C102" s="123"/>
      <c r="D102" s="127">
        <v>4.7571000000000003</v>
      </c>
      <c r="E102" s="123" t="s">
        <v>53</v>
      </c>
      <c r="F102" s="184"/>
      <c r="I102">
        <v>0</v>
      </c>
    </row>
    <row r="103" spans="1:9" ht="17.399999999999999" x14ac:dyDescent="0.3">
      <c r="A103" s="2"/>
      <c r="B103" s="3"/>
      <c r="C103" s="3"/>
      <c r="D103" s="4">
        <f>SUM(D99:D102)</f>
        <v>429.11798939338541</v>
      </c>
      <c r="E103" s="3"/>
      <c r="F103" s="183" t="s">
        <v>61</v>
      </c>
    </row>
    <row r="104" spans="1:9" ht="17.399999999999999" x14ac:dyDescent="0.3">
      <c r="A104" s="121">
        <v>38</v>
      </c>
      <c r="B104" s="121" t="s">
        <v>59</v>
      </c>
      <c r="C104" s="121" t="s">
        <v>164</v>
      </c>
      <c r="D104" s="126">
        <v>50.443865000000038</v>
      </c>
      <c r="E104" s="121" t="s">
        <v>53</v>
      </c>
      <c r="F104" s="186"/>
      <c r="I104">
        <f>1/12</f>
        <v>8.3333333333333329E-2</v>
      </c>
    </row>
    <row r="105" spans="1:9" ht="17.399999999999999" x14ac:dyDescent="0.3">
      <c r="A105" s="49">
        <v>42</v>
      </c>
      <c r="B105" s="49" t="s">
        <v>7</v>
      </c>
      <c r="C105" s="49"/>
      <c r="D105" s="55">
        <v>54.057029879890898</v>
      </c>
      <c r="E105" s="49" t="s">
        <v>53</v>
      </c>
      <c r="F105" s="186"/>
      <c r="I105">
        <f>52/260</f>
        <v>0.2</v>
      </c>
    </row>
    <row r="106" spans="1:9" ht="17.399999999999999" x14ac:dyDescent="0.3">
      <c r="A106" s="49">
        <v>43</v>
      </c>
      <c r="B106" s="49" t="s">
        <v>7</v>
      </c>
      <c r="C106" s="49" t="s">
        <v>164</v>
      </c>
      <c r="D106" s="55">
        <v>29.136275000000317</v>
      </c>
      <c r="E106" s="49" t="s">
        <v>53</v>
      </c>
      <c r="F106" s="186"/>
      <c r="I106">
        <f>52/260</f>
        <v>0.2</v>
      </c>
    </row>
    <row r="107" spans="1:9" ht="17.399999999999999" x14ac:dyDescent="0.3">
      <c r="A107" s="49">
        <v>44</v>
      </c>
      <c r="B107" s="49" t="s">
        <v>7</v>
      </c>
      <c r="C107" s="49"/>
      <c r="D107" s="55">
        <v>19.855899999999156</v>
      </c>
      <c r="E107" s="49" t="s">
        <v>53</v>
      </c>
      <c r="F107" s="186"/>
      <c r="I107">
        <f>52/260</f>
        <v>0.2</v>
      </c>
    </row>
    <row r="108" spans="1:9" ht="17.399999999999999" x14ac:dyDescent="0.3">
      <c r="A108" s="53">
        <v>49</v>
      </c>
      <c r="B108" s="53" t="s">
        <v>51</v>
      </c>
      <c r="C108" s="53" t="s">
        <v>163</v>
      </c>
      <c r="D108" s="58">
        <v>39.433864458096473</v>
      </c>
      <c r="E108" s="53" t="s">
        <v>53</v>
      </c>
      <c r="F108" s="186"/>
      <c r="I108">
        <v>0</v>
      </c>
    </row>
    <row r="109" spans="1:9" ht="17.399999999999999" x14ac:dyDescent="0.3">
      <c r="A109" s="53">
        <v>62</v>
      </c>
      <c r="B109" s="53" t="s">
        <v>162</v>
      </c>
      <c r="C109" s="53"/>
      <c r="D109" s="58">
        <v>14.695154999999978</v>
      </c>
      <c r="E109" s="53" t="s">
        <v>53</v>
      </c>
      <c r="F109" s="186"/>
      <c r="I109">
        <v>0</v>
      </c>
    </row>
    <row r="110" spans="1:9" ht="17.399999999999999" x14ac:dyDescent="0.3">
      <c r="A110" s="53">
        <v>87</v>
      </c>
      <c r="B110" s="53" t="s">
        <v>161</v>
      </c>
      <c r="C110" s="53"/>
      <c r="D110" s="58">
        <v>11.24799374999996</v>
      </c>
      <c r="E110" s="53" t="s">
        <v>53</v>
      </c>
      <c r="F110" s="184"/>
      <c r="I110">
        <v>0</v>
      </c>
    </row>
    <row r="111" spans="1:9" ht="17.399999999999999" x14ac:dyDescent="0.3">
      <c r="A111" s="2"/>
      <c r="B111" s="3"/>
      <c r="C111" s="3"/>
      <c r="D111" s="4">
        <f>SUM(D104:D110)</f>
        <v>218.87008308798681</v>
      </c>
      <c r="E111" s="3"/>
      <c r="F111" s="183" t="s">
        <v>54</v>
      </c>
    </row>
    <row r="112" spans="1:9" ht="17.399999999999999" x14ac:dyDescent="0.3">
      <c r="A112" s="49">
        <v>45</v>
      </c>
      <c r="B112" s="49" t="s">
        <v>160</v>
      </c>
      <c r="C112" s="49"/>
      <c r="D112" s="55">
        <v>18.393899999999896</v>
      </c>
      <c r="E112" s="49" t="s">
        <v>53</v>
      </c>
      <c r="F112" s="184"/>
      <c r="I112">
        <f>52/260</f>
        <v>0.2</v>
      </c>
    </row>
    <row r="113" spans="1:9" ht="17.399999999999999" x14ac:dyDescent="0.3">
      <c r="A113" s="2"/>
      <c r="B113" s="3"/>
      <c r="C113" s="3"/>
      <c r="D113" s="4">
        <f>SUM(D112)</f>
        <v>18.393899999999896</v>
      </c>
      <c r="E113" s="3"/>
      <c r="F113" s="183" t="s">
        <v>159</v>
      </c>
    </row>
    <row r="114" spans="1:9" ht="17.399999999999999" x14ac:dyDescent="0.3">
      <c r="A114" s="50">
        <v>53</v>
      </c>
      <c r="B114" s="50" t="s">
        <v>63</v>
      </c>
      <c r="C114" s="50" t="s">
        <v>158</v>
      </c>
      <c r="D114" s="56">
        <v>15.275360625626385</v>
      </c>
      <c r="E114" s="50" t="s">
        <v>153</v>
      </c>
      <c r="F114" s="186"/>
      <c r="I114">
        <v>1</v>
      </c>
    </row>
    <row r="115" spans="1:9" ht="17.399999999999999" x14ac:dyDescent="0.3">
      <c r="A115" s="119">
        <v>80</v>
      </c>
      <c r="B115" s="119" t="s">
        <v>157</v>
      </c>
      <c r="C115" s="119" t="s">
        <v>156</v>
      </c>
      <c r="D115" s="124">
        <v>4.4261535444171507</v>
      </c>
      <c r="E115" s="119" t="s">
        <v>153</v>
      </c>
      <c r="F115" s="186"/>
      <c r="I115">
        <f>52/260</f>
        <v>0.2</v>
      </c>
    </row>
    <row r="116" spans="1:9" ht="17.399999999999999" x14ac:dyDescent="0.3">
      <c r="A116" s="53">
        <v>81</v>
      </c>
      <c r="B116" s="53" t="s">
        <v>155</v>
      </c>
      <c r="C116" s="53" t="s">
        <v>154</v>
      </c>
      <c r="D116" s="58">
        <v>4.4261535444171507</v>
      </c>
      <c r="E116" s="53" t="s">
        <v>153</v>
      </c>
      <c r="F116" s="184"/>
      <c r="I116">
        <v>0</v>
      </c>
    </row>
    <row r="117" spans="1:9" ht="18" thickBot="1" x14ac:dyDescent="0.35">
      <c r="A117" s="2"/>
      <c r="B117" s="3"/>
      <c r="C117" s="7"/>
      <c r="D117" s="8">
        <f>SUM(D114:D116)</f>
        <v>24.127667714460689</v>
      </c>
      <c r="E117" s="3"/>
    </row>
    <row r="118" spans="1:9" ht="17.399999999999999" x14ac:dyDescent="0.3">
      <c r="C118" s="164" t="s">
        <v>56</v>
      </c>
      <c r="D118" s="169">
        <f>SUM(D117,D113,D111,D103,D98,D95,D77,D73,D59,D57,D42,D40,D35,D31)</f>
        <v>2354.3204369975624</v>
      </c>
    </row>
    <row r="119" spans="1:9" x14ac:dyDescent="0.3">
      <c r="C119" s="165" t="s">
        <v>961</v>
      </c>
      <c r="D119" s="166">
        <f>(SUM(I:I))/COUNTA(I:I)</f>
        <v>0.61700000000000055</v>
      </c>
    </row>
  </sheetData>
  <mergeCells count="21">
    <mergeCell ref="G2:H2"/>
    <mergeCell ref="F111:F112"/>
    <mergeCell ref="F113:F116"/>
    <mergeCell ref="F75:F77"/>
    <mergeCell ref="F96:F98"/>
    <mergeCell ref="F99:F102"/>
    <mergeCell ref="F103:F110"/>
    <mergeCell ref="F78:F95"/>
    <mergeCell ref="F60:F74"/>
    <mergeCell ref="A1:F1"/>
    <mergeCell ref="F58:F59"/>
    <mergeCell ref="A2:A3"/>
    <mergeCell ref="B2:B3"/>
    <mergeCell ref="C2:C3"/>
    <mergeCell ref="D2:D3"/>
    <mergeCell ref="E2:F2"/>
    <mergeCell ref="F4:F31"/>
    <mergeCell ref="F32:F35"/>
    <mergeCell ref="F36:F40"/>
    <mergeCell ref="F41:F42"/>
    <mergeCell ref="F43:F5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F590E-6748-48A4-9AC2-0BCD45ED0FFF}">
  <sheetPr codeName="Feuil12"/>
  <dimension ref="A1:I27"/>
  <sheetViews>
    <sheetView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30.44140625" bestFit="1" customWidth="1"/>
    <col min="3" max="3" width="31" bestFit="1" customWidth="1"/>
    <col min="4" max="4" width="18.6640625" style="12" bestFit="1" customWidth="1"/>
    <col min="5" max="5" width="28.5546875" bestFit="1" customWidth="1"/>
    <col min="6" max="6" width="42.5546875" bestFit="1" customWidth="1"/>
    <col min="7" max="7" width="3.664062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8" customHeight="1" x14ac:dyDescent="0.3">
      <c r="A1" s="180" t="s">
        <v>57</v>
      </c>
      <c r="B1" s="180"/>
      <c r="C1" s="180"/>
      <c r="D1" s="180"/>
      <c r="E1" s="180"/>
      <c r="F1" s="180"/>
    </row>
    <row r="2" spans="1:9" ht="18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44.25" customHeight="1" x14ac:dyDescent="0.3">
      <c r="A3" s="180"/>
      <c r="B3" s="180"/>
      <c r="C3" s="180"/>
      <c r="D3" s="181"/>
      <c r="E3" s="73" t="s">
        <v>5</v>
      </c>
      <c r="F3" s="73" t="s">
        <v>6</v>
      </c>
      <c r="G3" s="50"/>
      <c r="H3" s="52" t="s">
        <v>653</v>
      </c>
    </row>
    <row r="4" spans="1:9" ht="17.399999999999999" x14ac:dyDescent="0.3">
      <c r="A4" s="69">
        <v>3</v>
      </c>
      <c r="B4" s="69" t="s">
        <v>76</v>
      </c>
      <c r="C4" s="69"/>
      <c r="D4" s="74">
        <v>33.473849999999999</v>
      </c>
      <c r="E4" s="69" t="s">
        <v>8</v>
      </c>
      <c r="F4" s="180" t="s">
        <v>9</v>
      </c>
      <c r="G4" s="49"/>
      <c r="H4" s="52" t="s">
        <v>652</v>
      </c>
      <c r="I4">
        <f>52/260</f>
        <v>0.2</v>
      </c>
    </row>
    <row r="5" spans="1:9" ht="17.399999999999999" x14ac:dyDescent="0.3">
      <c r="A5" s="68">
        <v>8</v>
      </c>
      <c r="B5" s="68" t="s">
        <v>678</v>
      </c>
      <c r="C5" s="68"/>
      <c r="D5" s="75">
        <v>41.297433333332528</v>
      </c>
      <c r="E5" s="68" t="s">
        <v>8</v>
      </c>
      <c r="F5" s="180"/>
      <c r="G5" s="51"/>
      <c r="H5" s="52" t="s">
        <v>654</v>
      </c>
      <c r="I5">
        <v>1</v>
      </c>
    </row>
    <row r="6" spans="1:9" ht="17.399999999999999" x14ac:dyDescent="0.3">
      <c r="A6" s="69">
        <v>9</v>
      </c>
      <c r="B6" s="69" t="s">
        <v>677</v>
      </c>
      <c r="C6" s="69"/>
      <c r="D6" s="74">
        <v>17.914643818950378</v>
      </c>
      <c r="E6" s="69" t="s">
        <v>8</v>
      </c>
      <c r="F6" s="180"/>
      <c r="G6" s="53"/>
      <c r="H6" s="52" t="s">
        <v>655</v>
      </c>
      <c r="I6">
        <f>52/260</f>
        <v>0.2</v>
      </c>
    </row>
    <row r="7" spans="1:9" ht="17.399999999999999" x14ac:dyDescent="0.3">
      <c r="A7" s="68">
        <v>10</v>
      </c>
      <c r="B7" s="68" t="s">
        <v>341</v>
      </c>
      <c r="C7" s="68"/>
      <c r="D7" s="75">
        <v>16.944561443490581</v>
      </c>
      <c r="E7" s="68" t="s">
        <v>8</v>
      </c>
      <c r="F7" s="180"/>
      <c r="I7">
        <v>1</v>
      </c>
    </row>
    <row r="8" spans="1:9" ht="17.399999999999999" x14ac:dyDescent="0.3">
      <c r="A8" s="68">
        <v>11</v>
      </c>
      <c r="B8" s="68" t="s">
        <v>81</v>
      </c>
      <c r="C8" s="68"/>
      <c r="D8" s="75">
        <v>2.8080000000000003</v>
      </c>
      <c r="E8" s="68" t="s">
        <v>8</v>
      </c>
      <c r="F8" s="180"/>
      <c r="I8">
        <v>1</v>
      </c>
    </row>
    <row r="9" spans="1:9" ht="17.399999999999999" x14ac:dyDescent="0.3">
      <c r="A9" s="68">
        <v>12</v>
      </c>
      <c r="B9" s="68" t="s">
        <v>79</v>
      </c>
      <c r="C9" s="68"/>
      <c r="D9" s="75">
        <v>2.7482875</v>
      </c>
      <c r="E9" s="68" t="s">
        <v>8</v>
      </c>
      <c r="F9" s="180"/>
      <c r="I9">
        <v>1</v>
      </c>
    </row>
    <row r="10" spans="1:9" ht="17.399999999999999" x14ac:dyDescent="0.3">
      <c r="A10" s="119">
        <v>13</v>
      </c>
      <c r="B10" s="119" t="s">
        <v>237</v>
      </c>
      <c r="C10" s="119"/>
      <c r="D10" s="119">
        <v>1.5400000000001401</v>
      </c>
      <c r="E10" s="119" t="s">
        <v>8</v>
      </c>
      <c r="F10" s="180"/>
      <c r="I10">
        <v>0.2</v>
      </c>
    </row>
    <row r="11" spans="1:9" ht="17.399999999999999" x14ac:dyDescent="0.3">
      <c r="A11" s="68">
        <v>14</v>
      </c>
      <c r="B11" s="68" t="s">
        <v>104</v>
      </c>
      <c r="C11" s="68"/>
      <c r="D11" s="75">
        <v>7.1131499999998056</v>
      </c>
      <c r="E11" s="68" t="s">
        <v>8</v>
      </c>
      <c r="F11" s="180"/>
      <c r="I11">
        <v>1</v>
      </c>
    </row>
    <row r="12" spans="1:9" ht="17.399999999999999" x14ac:dyDescent="0.3">
      <c r="A12" s="69">
        <v>15</v>
      </c>
      <c r="B12" s="69" t="s">
        <v>60</v>
      </c>
      <c r="C12" s="69"/>
      <c r="D12" s="74">
        <v>3.1264086001329456</v>
      </c>
      <c r="E12" s="69" t="s">
        <v>8</v>
      </c>
      <c r="F12" s="180"/>
      <c r="I12">
        <f>52/260</f>
        <v>0.2</v>
      </c>
    </row>
    <row r="13" spans="1:9" ht="17.399999999999999" x14ac:dyDescent="0.3">
      <c r="A13" s="73"/>
      <c r="B13" s="73"/>
      <c r="C13" s="73"/>
      <c r="D13" s="71">
        <f>SUM(D4:D12)</f>
        <v>126.96633469590638</v>
      </c>
      <c r="E13" s="73"/>
      <c r="F13" s="180"/>
    </row>
    <row r="14" spans="1:9" ht="17.399999999999999" x14ac:dyDescent="0.3">
      <c r="A14" s="69">
        <v>1</v>
      </c>
      <c r="B14" s="69" t="s">
        <v>7</v>
      </c>
      <c r="C14" s="69" t="s">
        <v>675</v>
      </c>
      <c r="D14" s="74">
        <v>14.735866184974791</v>
      </c>
      <c r="E14" s="69" t="s">
        <v>113</v>
      </c>
      <c r="F14" s="180" t="s">
        <v>264</v>
      </c>
      <c r="I14">
        <f>52/260</f>
        <v>0.2</v>
      </c>
    </row>
    <row r="15" spans="1:9" ht="17.399999999999999" x14ac:dyDescent="0.3">
      <c r="A15" s="69">
        <v>2</v>
      </c>
      <c r="B15" s="69" t="s">
        <v>676</v>
      </c>
      <c r="C15" s="69" t="s">
        <v>675</v>
      </c>
      <c r="D15" s="74">
        <v>16.571849999999895</v>
      </c>
      <c r="E15" s="69" t="s">
        <v>113</v>
      </c>
      <c r="F15" s="180"/>
      <c r="I15">
        <f>52/260</f>
        <v>0.2</v>
      </c>
    </row>
    <row r="16" spans="1:9" ht="17.399999999999999" x14ac:dyDescent="0.3">
      <c r="A16" s="73"/>
      <c r="B16" s="73"/>
      <c r="C16" s="73"/>
      <c r="D16" s="71">
        <f>SUM(D14:D15)</f>
        <v>31.307716184974687</v>
      </c>
      <c r="E16" s="73"/>
      <c r="F16" s="180"/>
    </row>
    <row r="17" spans="1:9" ht="17.399999999999999" x14ac:dyDescent="0.3">
      <c r="A17" s="69">
        <v>6</v>
      </c>
      <c r="B17" s="69" t="s">
        <v>85</v>
      </c>
      <c r="C17" s="69" t="s">
        <v>674</v>
      </c>
      <c r="D17" s="74">
        <v>16.599190474869857</v>
      </c>
      <c r="E17" s="69" t="s">
        <v>74</v>
      </c>
      <c r="F17" s="180" t="s">
        <v>73</v>
      </c>
      <c r="I17">
        <f>52/260</f>
        <v>0.2</v>
      </c>
    </row>
    <row r="18" spans="1:9" ht="17.399999999999999" x14ac:dyDescent="0.3">
      <c r="A18" s="73"/>
      <c r="B18" s="73"/>
      <c r="C18" s="73"/>
      <c r="D18" s="71">
        <f>SUM(D17)</f>
        <v>16.599190474869857</v>
      </c>
      <c r="E18" s="73"/>
      <c r="F18" s="180"/>
    </row>
    <row r="19" spans="1:9" ht="17.399999999999999" x14ac:dyDescent="0.3">
      <c r="A19" s="69">
        <v>4</v>
      </c>
      <c r="B19" s="69" t="s">
        <v>7</v>
      </c>
      <c r="C19" s="69" t="s">
        <v>414</v>
      </c>
      <c r="D19" s="74">
        <v>16.837043818950256</v>
      </c>
      <c r="E19" s="69" t="s">
        <v>8</v>
      </c>
      <c r="F19" s="180" t="s">
        <v>414</v>
      </c>
      <c r="I19">
        <f>52/260</f>
        <v>0.2</v>
      </c>
    </row>
    <row r="20" spans="1:9" ht="17.399999999999999" x14ac:dyDescent="0.3">
      <c r="A20" s="69">
        <v>5</v>
      </c>
      <c r="B20" s="69" t="s">
        <v>7</v>
      </c>
      <c r="C20" s="69" t="s">
        <v>673</v>
      </c>
      <c r="D20" s="74">
        <v>58.351730502077693</v>
      </c>
      <c r="E20" s="69" t="s">
        <v>8</v>
      </c>
      <c r="F20" s="180"/>
      <c r="I20">
        <f>52/260</f>
        <v>0.2</v>
      </c>
    </row>
    <row r="21" spans="1:9" ht="17.399999999999999" x14ac:dyDescent="0.3">
      <c r="A21" s="73"/>
      <c r="B21" s="73"/>
      <c r="C21" s="73"/>
      <c r="D21" s="71">
        <f>SUM(D19:D20)</f>
        <v>75.18877432102795</v>
      </c>
      <c r="E21" s="73"/>
      <c r="F21" s="180"/>
    </row>
    <row r="22" spans="1:9" ht="17.399999999999999" x14ac:dyDescent="0.3">
      <c r="A22" s="69">
        <v>7</v>
      </c>
      <c r="B22" s="69" t="s">
        <v>672</v>
      </c>
      <c r="C22" s="69"/>
      <c r="D22" s="74">
        <v>16.609137859600093</v>
      </c>
      <c r="E22" s="69" t="s">
        <v>8</v>
      </c>
      <c r="F22" s="180" t="s">
        <v>579</v>
      </c>
      <c r="I22">
        <f>52/260</f>
        <v>0.2</v>
      </c>
    </row>
    <row r="23" spans="1:9" ht="17.399999999999999" x14ac:dyDescent="0.3">
      <c r="A23" s="73"/>
      <c r="B23" s="73"/>
      <c r="C23" s="73"/>
      <c r="D23" s="71">
        <f>SUM(D22)</f>
        <v>16.609137859600093</v>
      </c>
      <c r="E23" s="73"/>
      <c r="F23" s="180"/>
    </row>
    <row r="24" spans="1:9" ht="17.399999999999999" x14ac:dyDescent="0.3">
      <c r="A24" s="69">
        <v>16</v>
      </c>
      <c r="B24" s="69" t="s">
        <v>671</v>
      </c>
      <c r="C24" s="69" t="s">
        <v>670</v>
      </c>
      <c r="D24" s="74">
        <v>14.358699232398038</v>
      </c>
      <c r="E24" s="69" t="s">
        <v>53</v>
      </c>
      <c r="F24" s="180" t="s">
        <v>61</v>
      </c>
      <c r="I24">
        <f>52/260</f>
        <v>0.2</v>
      </c>
    </row>
    <row r="25" spans="1:9" ht="17.399999999999999" x14ac:dyDescent="0.3">
      <c r="A25" s="73"/>
      <c r="B25" s="73"/>
      <c r="C25" s="73"/>
      <c r="D25" s="71">
        <f>SUM(D24)</f>
        <v>14.358699232398038</v>
      </c>
      <c r="E25" s="73"/>
      <c r="F25" s="180"/>
    </row>
    <row r="26" spans="1:9" ht="17.399999999999999" x14ac:dyDescent="0.3">
      <c r="A26" s="80"/>
      <c r="B26" s="80"/>
      <c r="C26" s="73" t="s">
        <v>56</v>
      </c>
      <c r="D26" s="78">
        <f>SUM(D25,D23,D21,D18,D16,D13)</f>
        <v>281.029852768777</v>
      </c>
      <c r="E26" s="80"/>
      <c r="F26" s="80"/>
    </row>
    <row r="27" spans="1:9" ht="28.8" x14ac:dyDescent="0.3">
      <c r="C27" s="165" t="s">
        <v>961</v>
      </c>
      <c r="D27" s="166">
        <f>(SUM(I:I))/COUNTA(I:I)</f>
        <v>0.45000000000000012</v>
      </c>
    </row>
  </sheetData>
  <mergeCells count="13">
    <mergeCell ref="G2:H2"/>
    <mergeCell ref="A1:F1"/>
    <mergeCell ref="F24:F25"/>
    <mergeCell ref="A2:A3"/>
    <mergeCell ref="B2:B3"/>
    <mergeCell ref="C2:C3"/>
    <mergeCell ref="D2:D3"/>
    <mergeCell ref="E2:F2"/>
    <mergeCell ref="F4:F13"/>
    <mergeCell ref="F14:F16"/>
    <mergeCell ref="F17:F18"/>
    <mergeCell ref="F19:F21"/>
    <mergeCell ref="F22:F2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94407-8DD4-4626-8C87-1D7073A8C024}">
  <sheetPr codeName="Feuil13"/>
  <dimension ref="A1:I2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45.44140625" bestFit="1" customWidth="1"/>
    <col min="3" max="3" width="38" bestFit="1" customWidth="1"/>
    <col min="4" max="4" width="19.5546875" style="12" customWidth="1"/>
    <col min="5" max="5" width="28.5546875" bestFit="1" customWidth="1"/>
    <col min="6" max="6" width="42.5546875" bestFit="1" customWidth="1"/>
    <col min="7" max="7" width="4.8867187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93" t="s">
        <v>57</v>
      </c>
      <c r="B1" s="194"/>
      <c r="C1" s="194"/>
      <c r="D1" s="194"/>
      <c r="E1" s="194"/>
      <c r="F1" s="183"/>
    </row>
    <row r="2" spans="1:9" ht="17.399999999999999" customHeight="1" x14ac:dyDescent="0.3">
      <c r="A2" s="195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6"/>
      <c r="G2" s="180" t="s">
        <v>945</v>
      </c>
      <c r="H2" s="180"/>
    </row>
    <row r="3" spans="1:9" ht="51" customHeight="1" x14ac:dyDescent="0.3">
      <c r="A3" s="196"/>
      <c r="B3" s="197"/>
      <c r="C3" s="197"/>
      <c r="D3" s="198"/>
      <c r="E3" s="5" t="s">
        <v>5</v>
      </c>
      <c r="F3" s="25" t="s">
        <v>6</v>
      </c>
      <c r="G3" s="50"/>
      <c r="H3" s="52" t="s">
        <v>653</v>
      </c>
    </row>
    <row r="4" spans="1:9" ht="17.399999999999999" x14ac:dyDescent="0.3">
      <c r="A4" s="53">
        <v>22</v>
      </c>
      <c r="B4" s="53" t="s">
        <v>48</v>
      </c>
      <c r="C4" s="53"/>
      <c r="D4" s="58">
        <v>31.154200000000031</v>
      </c>
      <c r="E4" s="53" t="s">
        <v>8</v>
      </c>
      <c r="F4" s="186"/>
      <c r="G4" s="49"/>
      <c r="H4" s="52" t="s">
        <v>652</v>
      </c>
      <c r="I4">
        <v>0</v>
      </c>
    </row>
    <row r="5" spans="1:9" ht="17.399999999999999" x14ac:dyDescent="0.3">
      <c r="A5" s="53">
        <v>23</v>
      </c>
      <c r="B5" s="53" t="s">
        <v>51</v>
      </c>
      <c r="C5" s="53" t="s">
        <v>249</v>
      </c>
      <c r="D5" s="58">
        <v>14.150475415693506</v>
      </c>
      <c r="E5" s="53" t="s">
        <v>8</v>
      </c>
      <c r="F5" s="186"/>
      <c r="G5" s="51"/>
      <c r="H5" s="52" t="s">
        <v>654</v>
      </c>
      <c r="I5">
        <v>0</v>
      </c>
    </row>
    <row r="6" spans="1:9" ht="17.399999999999999" x14ac:dyDescent="0.3">
      <c r="A6" s="53">
        <v>24</v>
      </c>
      <c r="B6" s="53" t="s">
        <v>248</v>
      </c>
      <c r="C6" s="53" t="s">
        <v>247</v>
      </c>
      <c r="D6" s="58">
        <v>23.904346858798814</v>
      </c>
      <c r="E6" s="53" t="s">
        <v>8</v>
      </c>
      <c r="F6" s="186"/>
      <c r="G6" s="53"/>
      <c r="H6" s="52" t="s">
        <v>655</v>
      </c>
      <c r="I6">
        <v>0</v>
      </c>
    </row>
    <row r="7" spans="1:9" ht="17.399999999999999" x14ac:dyDescent="0.3">
      <c r="A7" s="53">
        <v>25</v>
      </c>
      <c r="B7" s="53" t="s">
        <v>51</v>
      </c>
      <c r="C7" s="53" t="s">
        <v>230</v>
      </c>
      <c r="D7" s="58">
        <v>16.327000000000101</v>
      </c>
      <c r="E7" s="53" t="s">
        <v>8</v>
      </c>
      <c r="F7" s="186"/>
      <c r="I7">
        <v>0</v>
      </c>
    </row>
    <row r="8" spans="1:9" ht="17.399999999999999" x14ac:dyDescent="0.3">
      <c r="A8" s="50">
        <v>26</v>
      </c>
      <c r="B8" s="50" t="s">
        <v>50</v>
      </c>
      <c r="C8" s="50"/>
      <c r="D8" s="56">
        <v>9.7357999999998981</v>
      </c>
      <c r="E8" s="50" t="s">
        <v>8</v>
      </c>
      <c r="F8" s="186"/>
      <c r="I8">
        <v>1</v>
      </c>
    </row>
    <row r="9" spans="1:9" ht="17.399999999999999" x14ac:dyDescent="0.3">
      <c r="A9" s="50">
        <v>27</v>
      </c>
      <c r="B9" s="50" t="s">
        <v>22</v>
      </c>
      <c r="C9" s="50"/>
      <c r="D9" s="56">
        <v>11.607600000001328</v>
      </c>
      <c r="E9" s="50" t="s">
        <v>8</v>
      </c>
      <c r="F9" s="186"/>
      <c r="I9">
        <v>1</v>
      </c>
    </row>
    <row r="10" spans="1:9" ht="17.399999999999999" x14ac:dyDescent="0.3">
      <c r="A10" s="50">
        <v>28</v>
      </c>
      <c r="B10" s="50" t="s">
        <v>20</v>
      </c>
      <c r="C10" s="50"/>
      <c r="D10" s="56">
        <v>55.511144347309397</v>
      </c>
      <c r="E10" s="50" t="s">
        <v>8</v>
      </c>
      <c r="F10" s="186"/>
      <c r="I10">
        <v>1</v>
      </c>
    </row>
    <row r="11" spans="1:9" ht="17.399999999999999" x14ac:dyDescent="0.3">
      <c r="A11" s="50">
        <v>33</v>
      </c>
      <c r="B11" s="50" t="s">
        <v>22</v>
      </c>
      <c r="C11" s="50" t="s">
        <v>246</v>
      </c>
      <c r="D11" s="56">
        <v>8.3117324301720217</v>
      </c>
      <c r="E11" s="50" t="s">
        <v>8</v>
      </c>
      <c r="F11" s="186"/>
      <c r="I11">
        <v>1</v>
      </c>
    </row>
    <row r="12" spans="1:9" ht="17.399999999999999" x14ac:dyDescent="0.3">
      <c r="A12" s="50">
        <v>36</v>
      </c>
      <c r="B12" s="50" t="s">
        <v>50</v>
      </c>
      <c r="C12" s="50"/>
      <c r="D12" s="56">
        <v>9.5685999999999982</v>
      </c>
      <c r="E12" s="50" t="s">
        <v>8</v>
      </c>
      <c r="F12" s="186"/>
      <c r="I12">
        <v>1</v>
      </c>
    </row>
    <row r="13" spans="1:9" ht="17.399999999999999" x14ac:dyDescent="0.3">
      <c r="A13" s="50">
        <v>37</v>
      </c>
      <c r="B13" s="50" t="s">
        <v>16</v>
      </c>
      <c r="C13" s="50"/>
      <c r="D13" s="56">
        <v>1.2557999999999947</v>
      </c>
      <c r="E13" s="50" t="s">
        <v>8</v>
      </c>
      <c r="F13" s="186"/>
      <c r="I13">
        <v>1</v>
      </c>
    </row>
    <row r="14" spans="1:9" ht="17.399999999999999" x14ac:dyDescent="0.3">
      <c r="A14" s="50">
        <v>38</v>
      </c>
      <c r="B14" s="50" t="s">
        <v>16</v>
      </c>
      <c r="C14" s="50"/>
      <c r="D14" s="56">
        <v>2.4262499999999965</v>
      </c>
      <c r="E14" s="50" t="s">
        <v>8</v>
      </c>
      <c r="F14" s="186"/>
      <c r="I14">
        <v>1</v>
      </c>
    </row>
    <row r="15" spans="1:9" ht="17.399999999999999" x14ac:dyDescent="0.3">
      <c r="A15" s="50">
        <v>39</v>
      </c>
      <c r="B15" s="50" t="s">
        <v>16</v>
      </c>
      <c r="C15" s="50"/>
      <c r="D15" s="56">
        <v>1.2636000000000021</v>
      </c>
      <c r="E15" s="50" t="s">
        <v>8</v>
      </c>
      <c r="F15" s="186"/>
      <c r="I15">
        <v>1</v>
      </c>
    </row>
    <row r="16" spans="1:9" ht="17.399999999999999" x14ac:dyDescent="0.3">
      <c r="A16" s="50">
        <v>40</v>
      </c>
      <c r="B16" s="50" t="s">
        <v>16</v>
      </c>
      <c r="C16" s="50"/>
      <c r="D16" s="56">
        <v>2.4300000000000002</v>
      </c>
      <c r="E16" s="50" t="s">
        <v>8</v>
      </c>
      <c r="F16" s="186"/>
      <c r="I16">
        <v>1</v>
      </c>
    </row>
    <row r="17" spans="1:9" ht="17.399999999999999" x14ac:dyDescent="0.3">
      <c r="A17" s="2"/>
      <c r="B17" s="3"/>
      <c r="C17" s="3"/>
      <c r="D17" s="6">
        <f>SUM(D4:D16)</f>
        <v>187.64654905197511</v>
      </c>
      <c r="E17" s="3"/>
      <c r="F17" s="184"/>
    </row>
    <row r="18" spans="1:9" ht="17.399999999999999" x14ac:dyDescent="0.3">
      <c r="A18" s="53">
        <v>21</v>
      </c>
      <c r="B18" s="53" t="s">
        <v>59</v>
      </c>
      <c r="C18" s="53" t="s">
        <v>244</v>
      </c>
      <c r="D18" s="58">
        <v>33.644848486545285</v>
      </c>
      <c r="E18" s="53" t="s">
        <v>53</v>
      </c>
      <c r="F18" s="183" t="s">
        <v>61</v>
      </c>
      <c r="I18">
        <v>0</v>
      </c>
    </row>
    <row r="19" spans="1:9" ht="17.399999999999999" x14ac:dyDescent="0.3">
      <c r="A19" s="2"/>
      <c r="B19" s="3"/>
      <c r="C19" s="3"/>
      <c r="D19" s="6">
        <f>SUM(D18)</f>
        <v>33.644848486545285</v>
      </c>
      <c r="E19" s="3"/>
      <c r="F19" s="184"/>
    </row>
    <row r="20" spans="1:9" ht="17.399999999999999" x14ac:dyDescent="0.3">
      <c r="A20" s="121">
        <v>41</v>
      </c>
      <c r="B20" s="121" t="s">
        <v>51</v>
      </c>
      <c r="C20" s="121" t="s">
        <v>52</v>
      </c>
      <c r="D20" s="126">
        <v>10.747320000000036</v>
      </c>
      <c r="E20" s="121" t="s">
        <v>53</v>
      </c>
      <c r="F20" s="182" t="s">
        <v>54</v>
      </c>
      <c r="I20">
        <f>1/12</f>
        <v>8.3333333333333329E-2</v>
      </c>
    </row>
    <row r="21" spans="1:9" ht="18" thickBot="1" x14ac:dyDescent="0.35">
      <c r="A21" s="2"/>
      <c r="B21" s="3"/>
      <c r="C21" s="3"/>
      <c r="D21" s="6">
        <f>SUM(D20)</f>
        <v>10.747320000000036</v>
      </c>
      <c r="E21" s="3"/>
      <c r="F21" s="182"/>
    </row>
    <row r="22" spans="1:9" ht="17.399999999999999" x14ac:dyDescent="0.3">
      <c r="C22" s="162" t="s">
        <v>56</v>
      </c>
      <c r="D22" s="167">
        <f>SUM(D21,D19,D17)</f>
        <v>232.03871753852044</v>
      </c>
    </row>
    <row r="23" spans="1:9" ht="28.8" x14ac:dyDescent="0.3">
      <c r="C23" s="165" t="s">
        <v>961</v>
      </c>
      <c r="D23" s="166">
        <f>(SUM(I:I))/COUNTA(I:I)</f>
        <v>0.60555555555555562</v>
      </c>
    </row>
  </sheetData>
  <mergeCells count="10">
    <mergeCell ref="G2:H2"/>
    <mergeCell ref="A1:F1"/>
    <mergeCell ref="F4:F17"/>
    <mergeCell ref="F18:F19"/>
    <mergeCell ref="F20:F2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6C32-1D54-40B0-A3AE-18C7E67CBB3A}">
  <sheetPr codeName="Feuil14"/>
  <dimension ref="A1:I42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4.5546875" bestFit="1" customWidth="1"/>
    <col min="3" max="3" width="24.44140625" bestFit="1" customWidth="1"/>
    <col min="4" max="4" width="18.6640625" style="12" bestFit="1" customWidth="1"/>
    <col min="5" max="5" width="38" bestFit="1" customWidth="1"/>
    <col min="6" max="6" width="49.88671875" bestFit="1" customWidth="1"/>
    <col min="7" max="7" width="4.664062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39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49">
        <v>7</v>
      </c>
      <c r="B4" s="49" t="s">
        <v>51</v>
      </c>
      <c r="C4" s="49" t="s">
        <v>245</v>
      </c>
      <c r="D4" s="124">
        <v>11.166512891780009</v>
      </c>
      <c r="E4" s="49" t="s">
        <v>8</v>
      </c>
      <c r="F4" s="182" t="s">
        <v>9</v>
      </c>
      <c r="G4" s="49"/>
      <c r="H4" s="52" t="s">
        <v>652</v>
      </c>
      <c r="I4">
        <f>52/260</f>
        <v>0.2</v>
      </c>
    </row>
    <row r="5" spans="1:9" ht="17.399999999999999" x14ac:dyDescent="0.3">
      <c r="A5" s="50">
        <v>8</v>
      </c>
      <c r="B5" s="50" t="s">
        <v>17</v>
      </c>
      <c r="C5" s="50" t="s">
        <v>18</v>
      </c>
      <c r="D5" s="125">
        <v>3.5862000000000744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121">
        <v>9</v>
      </c>
      <c r="B6" s="121" t="s">
        <v>270</v>
      </c>
      <c r="C6" s="121"/>
      <c r="D6" s="126">
        <v>3.2433749999998733</v>
      </c>
      <c r="E6" s="121" t="s">
        <v>8</v>
      </c>
      <c r="F6" s="182"/>
      <c r="G6" s="53"/>
      <c r="H6" s="52" t="s">
        <v>655</v>
      </c>
      <c r="I6">
        <f>1/12</f>
        <v>8.3333333333333329E-2</v>
      </c>
    </row>
    <row r="7" spans="1:9" ht="17.399999999999999" x14ac:dyDescent="0.3">
      <c r="A7" s="50">
        <v>11</v>
      </c>
      <c r="B7" s="50" t="s">
        <v>20</v>
      </c>
      <c r="C7" s="50"/>
      <c r="D7" s="125">
        <v>37.487852261668017</v>
      </c>
      <c r="E7" s="50" t="s">
        <v>8</v>
      </c>
      <c r="F7" s="182"/>
      <c r="I7">
        <v>1</v>
      </c>
    </row>
    <row r="8" spans="1:9" ht="17.399999999999999" x14ac:dyDescent="0.3">
      <c r="A8" s="50">
        <v>12</v>
      </c>
      <c r="B8" s="50" t="s">
        <v>87</v>
      </c>
      <c r="C8" s="50"/>
      <c r="D8" s="125">
        <v>32.624175572553398</v>
      </c>
      <c r="E8" s="50" t="s">
        <v>8</v>
      </c>
      <c r="F8" s="182"/>
      <c r="I8">
        <v>1</v>
      </c>
    </row>
    <row r="9" spans="1:9" ht="17.399999999999999" x14ac:dyDescent="0.3">
      <c r="A9" s="53">
        <v>13</v>
      </c>
      <c r="B9" s="53" t="s">
        <v>233</v>
      </c>
      <c r="C9" s="53" t="s">
        <v>91</v>
      </c>
      <c r="D9" s="127">
        <v>4.9403600000001111</v>
      </c>
      <c r="E9" s="53" t="s">
        <v>8</v>
      </c>
      <c r="F9" s="182"/>
      <c r="I9">
        <v>0</v>
      </c>
    </row>
    <row r="10" spans="1:9" ht="17.399999999999999" x14ac:dyDescent="0.3">
      <c r="A10" s="50">
        <v>14</v>
      </c>
      <c r="B10" s="50" t="s">
        <v>20</v>
      </c>
      <c r="C10" s="50"/>
      <c r="D10" s="125">
        <v>38.395837347109747</v>
      </c>
      <c r="E10" s="50" t="s">
        <v>8</v>
      </c>
      <c r="F10" s="182"/>
      <c r="I10">
        <v>1</v>
      </c>
    </row>
    <row r="11" spans="1:9" ht="17.399999999999999" x14ac:dyDescent="0.3">
      <c r="A11" s="50">
        <v>23</v>
      </c>
      <c r="B11" s="50" t="s">
        <v>269</v>
      </c>
      <c r="C11" s="50" t="s">
        <v>223</v>
      </c>
      <c r="D11" s="125">
        <v>9.9716145458255792</v>
      </c>
      <c r="E11" s="50" t="s">
        <v>8</v>
      </c>
      <c r="F11" s="182"/>
      <c r="I11">
        <v>1</v>
      </c>
    </row>
    <row r="12" spans="1:9" ht="17.399999999999999" x14ac:dyDescent="0.3">
      <c r="A12" s="50">
        <v>24</v>
      </c>
      <c r="B12" s="50" t="s">
        <v>241</v>
      </c>
      <c r="C12" s="50" t="s">
        <v>268</v>
      </c>
      <c r="D12" s="125">
        <v>16.527730000000012</v>
      </c>
      <c r="E12" s="50" t="s">
        <v>8</v>
      </c>
      <c r="F12" s="182"/>
      <c r="I12">
        <v>1</v>
      </c>
    </row>
    <row r="13" spans="1:9" ht="17.399999999999999" x14ac:dyDescent="0.3">
      <c r="A13" s="49">
        <v>25</v>
      </c>
      <c r="B13" s="49" t="s">
        <v>241</v>
      </c>
      <c r="C13" s="49" t="s">
        <v>267</v>
      </c>
      <c r="D13" s="124">
        <v>34.102269468891755</v>
      </c>
      <c r="E13" s="49" t="s">
        <v>8</v>
      </c>
      <c r="F13" s="182"/>
      <c r="I13">
        <f>52/260</f>
        <v>0.2</v>
      </c>
    </row>
    <row r="14" spans="1:9" ht="17.399999999999999" x14ac:dyDescent="0.3">
      <c r="A14" s="50">
        <v>30</v>
      </c>
      <c r="B14" s="50" t="s">
        <v>265</v>
      </c>
      <c r="C14" s="50"/>
      <c r="D14" s="125">
        <v>1.6358489999999952</v>
      </c>
      <c r="E14" s="50" t="s">
        <v>8</v>
      </c>
      <c r="F14" s="182"/>
      <c r="I14">
        <v>1</v>
      </c>
    </row>
    <row r="15" spans="1:9" ht="17.399999999999999" x14ac:dyDescent="0.3">
      <c r="A15" s="50">
        <v>31</v>
      </c>
      <c r="B15" s="50" t="s">
        <v>266</v>
      </c>
      <c r="C15" s="50"/>
      <c r="D15" s="125">
        <v>1.1271999999999989</v>
      </c>
      <c r="E15" s="50" t="s">
        <v>8</v>
      </c>
      <c r="F15" s="182"/>
      <c r="I15">
        <v>1</v>
      </c>
    </row>
    <row r="16" spans="1:9" ht="17.399999999999999" x14ac:dyDescent="0.3">
      <c r="A16" s="50">
        <v>32</v>
      </c>
      <c r="B16" s="50" t="s">
        <v>266</v>
      </c>
      <c r="C16" s="50"/>
      <c r="D16" s="125">
        <v>1.0976109999987738</v>
      </c>
      <c r="E16" s="50" t="s">
        <v>8</v>
      </c>
      <c r="F16" s="182"/>
      <c r="I16">
        <v>1</v>
      </c>
    </row>
    <row r="17" spans="1:9" ht="17.399999999999999" x14ac:dyDescent="0.3">
      <c r="A17" s="50">
        <v>33</v>
      </c>
      <c r="B17" s="50" t="s">
        <v>265</v>
      </c>
      <c r="C17" s="50"/>
      <c r="D17" s="125">
        <v>1.6687999999999921</v>
      </c>
      <c r="E17" s="50" t="s">
        <v>8</v>
      </c>
      <c r="F17" s="182"/>
      <c r="I17">
        <v>1</v>
      </c>
    </row>
    <row r="18" spans="1:9" ht="17.399999999999999" x14ac:dyDescent="0.3">
      <c r="A18" s="50">
        <v>34</v>
      </c>
      <c r="B18" s="50" t="s">
        <v>80</v>
      </c>
      <c r="C18" s="50"/>
      <c r="D18" s="125">
        <v>2.0718316709810867</v>
      </c>
      <c r="E18" s="50" t="s">
        <v>8</v>
      </c>
      <c r="F18" s="182"/>
      <c r="I18">
        <v>1</v>
      </c>
    </row>
    <row r="19" spans="1:9" ht="17.399999999999999" x14ac:dyDescent="0.3">
      <c r="A19" s="2"/>
      <c r="B19" s="3"/>
      <c r="C19" s="3"/>
      <c r="D19" s="117">
        <f>SUM(D4:D18)</f>
        <v>199.64721875880846</v>
      </c>
      <c r="E19" s="3"/>
      <c r="F19" s="182"/>
    </row>
    <row r="20" spans="1:9" ht="17.399999999999999" x14ac:dyDescent="0.3">
      <c r="A20" s="49">
        <v>1</v>
      </c>
      <c r="B20" s="49" t="s">
        <v>7</v>
      </c>
      <c r="C20" s="49" t="s">
        <v>112</v>
      </c>
      <c r="D20" s="124">
        <v>17.724542025243348</v>
      </c>
      <c r="E20" s="49" t="s">
        <v>113</v>
      </c>
      <c r="F20" s="182" t="s">
        <v>264</v>
      </c>
      <c r="I20">
        <f>52/260</f>
        <v>0.2</v>
      </c>
    </row>
    <row r="21" spans="1:9" ht="17.399999999999999" x14ac:dyDescent="0.3">
      <c r="A21" s="49">
        <v>2</v>
      </c>
      <c r="B21" s="49" t="s">
        <v>7</v>
      </c>
      <c r="C21" s="49" t="s">
        <v>263</v>
      </c>
      <c r="D21" s="124">
        <v>34.702066111562758</v>
      </c>
      <c r="E21" s="49" t="s">
        <v>113</v>
      </c>
      <c r="F21" s="182"/>
      <c r="I21">
        <f>52/260</f>
        <v>0.2</v>
      </c>
    </row>
    <row r="22" spans="1:9" ht="17.399999999999999" x14ac:dyDescent="0.3">
      <c r="A22" s="49">
        <v>3</v>
      </c>
      <c r="B22" s="49" t="s">
        <v>7</v>
      </c>
      <c r="C22" s="49" t="s">
        <v>263</v>
      </c>
      <c r="D22" s="124">
        <v>17.059345</v>
      </c>
      <c r="E22" s="49" t="s">
        <v>113</v>
      </c>
      <c r="F22" s="182"/>
      <c r="I22">
        <f>52/260</f>
        <v>0.2</v>
      </c>
    </row>
    <row r="23" spans="1:9" ht="17.399999999999999" x14ac:dyDescent="0.3">
      <c r="A23" s="2"/>
      <c r="B23" s="3"/>
      <c r="C23" s="3"/>
      <c r="D23" s="117">
        <f>SUM(D20:D22)</f>
        <v>69.485953136806103</v>
      </c>
      <c r="E23" s="3"/>
      <c r="F23" s="182"/>
    </row>
    <row r="24" spans="1:9" ht="17.399999999999999" x14ac:dyDescent="0.3">
      <c r="A24" s="49">
        <v>5</v>
      </c>
      <c r="B24" s="49" t="s">
        <v>7</v>
      </c>
      <c r="C24" s="49" t="s">
        <v>95</v>
      </c>
      <c r="D24" s="124">
        <v>17.386767999999996</v>
      </c>
      <c r="E24" s="49" t="s">
        <v>39</v>
      </c>
      <c r="F24" s="182" t="s">
        <v>69</v>
      </c>
      <c r="I24">
        <f>52/260</f>
        <v>0.2</v>
      </c>
    </row>
    <row r="25" spans="1:9" ht="17.399999999999999" x14ac:dyDescent="0.3">
      <c r="A25" s="2"/>
      <c r="B25" s="3"/>
      <c r="C25" s="3"/>
      <c r="D25" s="117">
        <f>SUM(D24)</f>
        <v>17.386767999999996</v>
      </c>
      <c r="E25" s="3"/>
      <c r="F25" s="182"/>
    </row>
    <row r="26" spans="1:9" ht="17.399999999999999" x14ac:dyDescent="0.3">
      <c r="A26" s="49">
        <v>26</v>
      </c>
      <c r="B26" s="49" t="s">
        <v>7</v>
      </c>
      <c r="C26" s="49" t="s">
        <v>29</v>
      </c>
      <c r="D26" s="124">
        <v>17.082896000000002</v>
      </c>
      <c r="E26" s="49" t="s">
        <v>30</v>
      </c>
      <c r="F26" s="182" t="s">
        <v>31</v>
      </c>
      <c r="I26">
        <f>52/260</f>
        <v>0.2</v>
      </c>
    </row>
    <row r="27" spans="1:9" ht="17.399999999999999" x14ac:dyDescent="0.3">
      <c r="A27" s="2"/>
      <c r="B27" s="3"/>
      <c r="C27" s="3"/>
      <c r="D27" s="117">
        <f>SUM(D26)</f>
        <v>17.082896000000002</v>
      </c>
      <c r="E27" s="3"/>
      <c r="F27" s="182"/>
    </row>
    <row r="28" spans="1:9" ht="17.399999999999999" x14ac:dyDescent="0.3">
      <c r="A28" s="49">
        <v>6</v>
      </c>
      <c r="B28" s="49" t="s">
        <v>7</v>
      </c>
      <c r="C28" s="49" t="s">
        <v>257</v>
      </c>
      <c r="D28" s="124">
        <v>17.316600000000015</v>
      </c>
      <c r="E28" s="49" t="s">
        <v>255</v>
      </c>
      <c r="F28" s="182" t="s">
        <v>262</v>
      </c>
      <c r="I28">
        <f>52/260</f>
        <v>0.2</v>
      </c>
    </row>
    <row r="29" spans="1:9" ht="17.399999999999999" x14ac:dyDescent="0.3">
      <c r="A29" s="120">
        <v>10</v>
      </c>
      <c r="B29" s="120" t="s">
        <v>49</v>
      </c>
      <c r="C29" s="120" t="s">
        <v>257</v>
      </c>
      <c r="D29" s="125">
        <v>5.6122799999998891</v>
      </c>
      <c r="E29" s="120" t="s">
        <v>255</v>
      </c>
      <c r="F29" s="182"/>
      <c r="I29">
        <v>1</v>
      </c>
    </row>
    <row r="30" spans="1:9" ht="17.399999999999999" x14ac:dyDescent="0.3">
      <c r="A30" s="49">
        <v>16</v>
      </c>
      <c r="B30" s="49" t="s">
        <v>7</v>
      </c>
      <c r="C30" s="49" t="s">
        <v>257</v>
      </c>
      <c r="D30" s="124">
        <v>17.294589999999978</v>
      </c>
      <c r="E30" s="49" t="s">
        <v>255</v>
      </c>
      <c r="F30" s="182"/>
      <c r="I30">
        <f>52/260</f>
        <v>0.2</v>
      </c>
    </row>
    <row r="31" spans="1:9" ht="17.399999999999999" x14ac:dyDescent="0.3">
      <c r="A31" s="49">
        <v>17</v>
      </c>
      <c r="B31" s="49" t="s">
        <v>7</v>
      </c>
      <c r="C31" s="49" t="s">
        <v>257</v>
      </c>
      <c r="D31" s="124">
        <v>17.602585892538723</v>
      </c>
      <c r="E31" s="49" t="s">
        <v>255</v>
      </c>
      <c r="F31" s="182"/>
      <c r="I31">
        <f>52/260</f>
        <v>0.2</v>
      </c>
    </row>
    <row r="32" spans="1:9" ht="17.399999999999999" x14ac:dyDescent="0.3">
      <c r="A32" s="50">
        <v>18</v>
      </c>
      <c r="B32" s="50" t="s">
        <v>261</v>
      </c>
      <c r="C32" s="50"/>
      <c r="D32" s="125">
        <v>70.219711116013301</v>
      </c>
      <c r="E32" s="50" t="s">
        <v>255</v>
      </c>
      <c r="F32" s="182"/>
      <c r="I32">
        <v>1</v>
      </c>
    </row>
    <row r="33" spans="1:9" ht="17.399999999999999" x14ac:dyDescent="0.3">
      <c r="A33" s="50">
        <v>19</v>
      </c>
      <c r="B33" s="50" t="s">
        <v>253</v>
      </c>
      <c r="C33" s="50" t="s">
        <v>260</v>
      </c>
      <c r="D33" s="125">
        <v>17.067524999999964</v>
      </c>
      <c r="E33" s="50" t="s">
        <v>255</v>
      </c>
      <c r="F33" s="182"/>
      <c r="I33">
        <v>1</v>
      </c>
    </row>
    <row r="34" spans="1:9" ht="17.399999999999999" x14ac:dyDescent="0.3">
      <c r="A34" s="53">
        <v>20</v>
      </c>
      <c r="B34" s="53" t="s">
        <v>165</v>
      </c>
      <c r="C34" s="53" t="s">
        <v>259</v>
      </c>
      <c r="D34" s="127">
        <v>22.965961730302499</v>
      </c>
      <c r="E34" s="53" t="s">
        <v>255</v>
      </c>
      <c r="F34" s="182"/>
      <c r="I34">
        <v>0</v>
      </c>
    </row>
    <row r="35" spans="1:9" ht="17.399999999999999" x14ac:dyDescent="0.3">
      <c r="A35" s="121">
        <v>21</v>
      </c>
      <c r="B35" s="121" t="s">
        <v>258</v>
      </c>
      <c r="C35" s="121" t="s">
        <v>257</v>
      </c>
      <c r="D35" s="126">
        <v>17.402349980119631</v>
      </c>
      <c r="E35" s="121" t="s">
        <v>255</v>
      </c>
      <c r="F35" s="182"/>
      <c r="I35">
        <f>1/12</f>
        <v>8.3333333333333329E-2</v>
      </c>
    </row>
    <row r="36" spans="1:9" ht="17.399999999999999" x14ac:dyDescent="0.3">
      <c r="A36" s="119">
        <v>27</v>
      </c>
      <c r="B36" s="119" t="s">
        <v>256</v>
      </c>
      <c r="C36" s="119"/>
      <c r="D36" s="124">
        <v>2.2005670675433504</v>
      </c>
      <c r="E36" s="119" t="s">
        <v>255</v>
      </c>
      <c r="F36" s="182"/>
      <c r="I36">
        <v>0.2</v>
      </c>
    </row>
    <row r="37" spans="1:9" ht="17.399999999999999" x14ac:dyDescent="0.3">
      <c r="A37" s="2"/>
      <c r="B37" s="3"/>
      <c r="C37" s="3"/>
      <c r="D37" s="117">
        <f>SUM(D28:D36)</f>
        <v>187.68217078651733</v>
      </c>
      <c r="E37" s="3"/>
      <c r="F37" s="182"/>
    </row>
    <row r="38" spans="1:9" ht="17.399999999999999" x14ac:dyDescent="0.3">
      <c r="A38" s="119">
        <v>15</v>
      </c>
      <c r="B38" s="119" t="s">
        <v>7</v>
      </c>
      <c r="C38" s="119" t="s">
        <v>252</v>
      </c>
      <c r="D38" s="124">
        <v>17.954944576685534</v>
      </c>
      <c r="E38" s="119" t="s">
        <v>207</v>
      </c>
      <c r="F38" s="182" t="s">
        <v>254</v>
      </c>
      <c r="I38">
        <f>52/260</f>
        <v>0.2</v>
      </c>
    </row>
    <row r="39" spans="1:9" ht="17.399999999999999" x14ac:dyDescent="0.3">
      <c r="A39" s="123">
        <v>22</v>
      </c>
      <c r="B39" s="123" t="s">
        <v>253</v>
      </c>
      <c r="C39" s="123" t="s">
        <v>252</v>
      </c>
      <c r="D39" s="127">
        <v>21.273390500000115</v>
      </c>
      <c r="E39" s="123" t="s">
        <v>207</v>
      </c>
      <c r="F39" s="182"/>
      <c r="I39">
        <v>0</v>
      </c>
    </row>
    <row r="40" spans="1:9" ht="18" thickBot="1" x14ac:dyDescent="0.35">
      <c r="A40" s="2"/>
      <c r="B40" s="3"/>
      <c r="C40" s="3"/>
      <c r="D40" s="117">
        <f>SUM(D38:D39)</f>
        <v>39.228335076685653</v>
      </c>
      <c r="E40" s="3"/>
      <c r="F40" s="182"/>
    </row>
    <row r="41" spans="1:9" ht="17.399999999999999" x14ac:dyDescent="0.3">
      <c r="C41" s="162" t="s">
        <v>56</v>
      </c>
      <c r="D41" s="170">
        <f>SUM(D4,D5,D6,D7,D8,D9,D10,D11,D12,D13,D14,D15,D16,D17,D18,D20,D21,D22,D24,D26,D28,D29,D30,D31,D32,D33,D34,D35,D36,D38)+SUM(D39)</f>
        <v>530.51334175881766</v>
      </c>
    </row>
    <row r="42" spans="1:9" ht="28.8" x14ac:dyDescent="0.3">
      <c r="C42" s="165" t="s">
        <v>961</v>
      </c>
      <c r="D42" s="166">
        <f>(SUM(I:I))/COUNTA(I:I)</f>
        <v>0.53440860215053743</v>
      </c>
    </row>
  </sheetData>
  <mergeCells count="13">
    <mergeCell ref="G2:H2"/>
    <mergeCell ref="F4:F19"/>
    <mergeCell ref="F20:F23"/>
    <mergeCell ref="F24:F25"/>
    <mergeCell ref="F26:F27"/>
    <mergeCell ref="F28:F37"/>
    <mergeCell ref="F38:F40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E2924-24B0-4C48-BB9D-CDE76145CE35}">
  <sheetPr codeName="Feuil15"/>
  <dimension ref="A1:I47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1.6640625" bestFit="1" customWidth="1"/>
    <col min="3" max="3" width="35.6640625" bestFit="1" customWidth="1"/>
    <col min="4" max="4" width="17.33203125" style="12" bestFit="1" customWidth="1"/>
    <col min="5" max="5" width="38" bestFit="1" customWidth="1"/>
    <col min="6" max="6" width="34" bestFit="1" customWidth="1"/>
    <col min="7" max="7" width="3.3320312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57.7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49">
        <v>1</v>
      </c>
      <c r="B4" s="49" t="s">
        <v>85</v>
      </c>
      <c r="C4" s="49" t="s">
        <v>271</v>
      </c>
      <c r="D4" s="55">
        <v>17.693658296823198</v>
      </c>
      <c r="E4" s="49" t="s">
        <v>8</v>
      </c>
      <c r="F4" s="182" t="s">
        <v>292</v>
      </c>
      <c r="G4" s="49"/>
      <c r="H4" s="52" t="s">
        <v>652</v>
      </c>
      <c r="I4">
        <f>52/260</f>
        <v>0.2</v>
      </c>
    </row>
    <row r="5" spans="1:9" ht="17.399999999999999" x14ac:dyDescent="0.3">
      <c r="A5" s="49">
        <v>3</v>
      </c>
      <c r="B5" s="49" t="s">
        <v>271</v>
      </c>
      <c r="C5" s="49" t="s">
        <v>291</v>
      </c>
      <c r="D5" s="55">
        <v>33.907621000000006</v>
      </c>
      <c r="E5" s="49" t="s">
        <v>8</v>
      </c>
      <c r="F5" s="182"/>
      <c r="G5" s="51"/>
      <c r="H5" s="52" t="s">
        <v>654</v>
      </c>
      <c r="I5">
        <f>52/260</f>
        <v>0.2</v>
      </c>
    </row>
    <row r="6" spans="1:9" ht="17.399999999999999" x14ac:dyDescent="0.3">
      <c r="A6" s="2"/>
      <c r="B6" s="3"/>
      <c r="C6" s="3"/>
      <c r="D6" s="6">
        <f>SUM(D4:D5)</f>
        <v>51.601279296823208</v>
      </c>
      <c r="E6" s="3"/>
      <c r="F6" s="182"/>
      <c r="G6" s="53"/>
      <c r="H6" s="52" t="s">
        <v>655</v>
      </c>
    </row>
    <row r="7" spans="1:9" ht="17.399999999999999" x14ac:dyDescent="0.3">
      <c r="A7" s="50">
        <v>8</v>
      </c>
      <c r="B7" s="50" t="s">
        <v>269</v>
      </c>
      <c r="C7" s="50" t="s">
        <v>50</v>
      </c>
      <c r="D7" s="56">
        <v>9.0401131166076407</v>
      </c>
      <c r="E7" s="50" t="s">
        <v>8</v>
      </c>
      <c r="F7" s="182" t="s">
        <v>9</v>
      </c>
      <c r="I7">
        <v>1</v>
      </c>
    </row>
    <row r="8" spans="1:9" ht="17.399999999999999" x14ac:dyDescent="0.3">
      <c r="A8" s="53">
        <v>11</v>
      </c>
      <c r="B8" s="53" t="s">
        <v>290</v>
      </c>
      <c r="C8" s="53"/>
      <c r="D8" s="58">
        <v>7.7129206297295561</v>
      </c>
      <c r="E8" s="53" t="s">
        <v>8</v>
      </c>
      <c r="F8" s="182"/>
      <c r="I8">
        <v>0</v>
      </c>
    </row>
    <row r="9" spans="1:9" ht="17.399999999999999" x14ac:dyDescent="0.3">
      <c r="A9" s="120">
        <v>12</v>
      </c>
      <c r="B9" s="120" t="s">
        <v>236</v>
      </c>
      <c r="C9" s="120"/>
      <c r="D9" s="125">
        <v>8.721114301252765</v>
      </c>
      <c r="E9" s="120" t="s">
        <v>8</v>
      </c>
      <c r="F9" s="182"/>
      <c r="I9">
        <v>1</v>
      </c>
    </row>
    <row r="10" spans="1:9" ht="17.399999999999999" x14ac:dyDescent="0.3">
      <c r="A10" s="120">
        <v>15</v>
      </c>
      <c r="B10" s="120" t="s">
        <v>23</v>
      </c>
      <c r="C10" s="120" t="s">
        <v>218</v>
      </c>
      <c r="D10" s="125">
        <v>7.3175149999999025</v>
      </c>
      <c r="E10" s="120" t="s">
        <v>8</v>
      </c>
      <c r="F10" s="182"/>
      <c r="I10">
        <v>1</v>
      </c>
    </row>
    <row r="11" spans="1:9" ht="17.399999999999999" x14ac:dyDescent="0.3">
      <c r="A11" s="50">
        <v>26</v>
      </c>
      <c r="B11" s="50" t="s">
        <v>20</v>
      </c>
      <c r="C11" s="50"/>
      <c r="D11" s="56">
        <v>42.19097485053593</v>
      </c>
      <c r="E11" s="50" t="s">
        <v>8</v>
      </c>
      <c r="F11" s="182"/>
      <c r="I11">
        <v>1</v>
      </c>
    </row>
    <row r="12" spans="1:9" ht="17.399999999999999" x14ac:dyDescent="0.3">
      <c r="A12" s="50">
        <v>27</v>
      </c>
      <c r="B12" s="50" t="s">
        <v>20</v>
      </c>
      <c r="C12" s="50"/>
      <c r="D12" s="56">
        <v>40.432372809948198</v>
      </c>
      <c r="E12" s="50" t="s">
        <v>8</v>
      </c>
      <c r="F12" s="182"/>
      <c r="I12">
        <v>1</v>
      </c>
    </row>
    <row r="13" spans="1:9" ht="17.399999999999999" x14ac:dyDescent="0.3">
      <c r="A13" s="50">
        <v>28</v>
      </c>
      <c r="B13" s="50" t="s">
        <v>20</v>
      </c>
      <c r="C13" s="50"/>
      <c r="D13" s="56">
        <v>24.284172969400355</v>
      </c>
      <c r="E13" s="50" t="s">
        <v>8</v>
      </c>
      <c r="F13" s="182"/>
      <c r="I13">
        <v>1</v>
      </c>
    </row>
    <row r="14" spans="1:9" ht="17.399999999999999" x14ac:dyDescent="0.3">
      <c r="A14" s="53">
        <v>29</v>
      </c>
      <c r="B14" s="53" t="s">
        <v>51</v>
      </c>
      <c r="C14" s="53" t="s">
        <v>91</v>
      </c>
      <c r="D14" s="58">
        <v>4.9403600000001111</v>
      </c>
      <c r="E14" s="53" t="s">
        <v>8</v>
      </c>
      <c r="F14" s="182"/>
      <c r="I14">
        <v>0</v>
      </c>
    </row>
    <row r="15" spans="1:9" ht="17.399999999999999" x14ac:dyDescent="0.3">
      <c r="A15" s="50">
        <v>31</v>
      </c>
      <c r="B15" s="50" t="s">
        <v>289</v>
      </c>
      <c r="C15" s="50"/>
      <c r="D15" s="56">
        <v>11.7872</v>
      </c>
      <c r="E15" s="50" t="s">
        <v>8</v>
      </c>
      <c r="F15" s="182"/>
      <c r="I15">
        <v>1</v>
      </c>
    </row>
    <row r="16" spans="1:9" ht="17.399999999999999" x14ac:dyDescent="0.3">
      <c r="A16" s="119">
        <v>32</v>
      </c>
      <c r="B16" s="119" t="s">
        <v>237</v>
      </c>
      <c r="C16" s="119"/>
      <c r="D16" s="124">
        <v>3.2433749999998733</v>
      </c>
      <c r="E16" s="119" t="s">
        <v>8</v>
      </c>
      <c r="F16" s="182"/>
      <c r="I16">
        <v>0.2</v>
      </c>
    </row>
    <row r="17" spans="1:9" ht="17.399999999999999" x14ac:dyDescent="0.3">
      <c r="A17" s="50">
        <v>35</v>
      </c>
      <c r="B17" s="50" t="s">
        <v>265</v>
      </c>
      <c r="C17" s="50"/>
      <c r="D17" s="56">
        <v>1.6485299999999932</v>
      </c>
      <c r="E17" s="50" t="s">
        <v>8</v>
      </c>
      <c r="F17" s="182"/>
      <c r="I17">
        <v>1</v>
      </c>
    </row>
    <row r="18" spans="1:9" ht="17.399999999999999" x14ac:dyDescent="0.3">
      <c r="A18" s="50">
        <v>36</v>
      </c>
      <c r="B18" s="50" t="s">
        <v>266</v>
      </c>
      <c r="C18" s="50"/>
      <c r="D18" s="56">
        <v>1.1271999999999989</v>
      </c>
      <c r="E18" s="50" t="s">
        <v>8</v>
      </c>
      <c r="F18" s="182"/>
      <c r="I18">
        <v>1</v>
      </c>
    </row>
    <row r="19" spans="1:9" ht="17.399999999999999" x14ac:dyDescent="0.3">
      <c r="A19" s="50">
        <v>37</v>
      </c>
      <c r="B19" s="50" t="s">
        <v>266</v>
      </c>
      <c r="C19" s="50"/>
      <c r="D19" s="56">
        <v>1.1271999999999986</v>
      </c>
      <c r="E19" s="50" t="s">
        <v>8</v>
      </c>
      <c r="F19" s="182"/>
      <c r="I19">
        <v>1</v>
      </c>
    </row>
    <row r="20" spans="1:9" ht="17.399999999999999" x14ac:dyDescent="0.3">
      <c r="A20" s="50">
        <v>38</v>
      </c>
      <c r="B20" s="50" t="s">
        <v>265</v>
      </c>
      <c r="C20" s="50"/>
      <c r="D20" s="56">
        <v>1.6807199999999918</v>
      </c>
      <c r="E20" s="50" t="s">
        <v>8</v>
      </c>
      <c r="F20" s="182"/>
      <c r="I20">
        <v>1</v>
      </c>
    </row>
    <row r="21" spans="1:9" ht="17.399999999999999" x14ac:dyDescent="0.3">
      <c r="A21" s="50">
        <v>39</v>
      </c>
      <c r="B21" s="50" t="s">
        <v>80</v>
      </c>
      <c r="C21" s="50"/>
      <c r="D21" s="56">
        <v>2.0711322370500742</v>
      </c>
      <c r="E21" s="50" t="s">
        <v>8</v>
      </c>
      <c r="F21" s="182"/>
      <c r="I21">
        <v>1</v>
      </c>
    </row>
    <row r="22" spans="1:9" ht="17.399999999999999" x14ac:dyDescent="0.3">
      <c r="A22" s="52"/>
      <c r="B22" s="52"/>
      <c r="C22" s="52"/>
      <c r="D22" s="83">
        <f>SUM(D7:D21)</f>
        <v>167.32490091452436</v>
      </c>
      <c r="E22" s="52"/>
      <c r="F22" s="182"/>
    </row>
    <row r="23" spans="1:9" ht="17.399999999999999" x14ac:dyDescent="0.3">
      <c r="A23" s="49">
        <v>7</v>
      </c>
      <c r="B23" s="49" t="s">
        <v>288</v>
      </c>
      <c r="C23" s="49" t="s">
        <v>287</v>
      </c>
      <c r="D23" s="55">
        <v>33.383828000000015</v>
      </c>
      <c r="E23" s="49" t="s">
        <v>8</v>
      </c>
      <c r="F23" s="182" t="s">
        <v>286</v>
      </c>
      <c r="I23">
        <f>52/260</f>
        <v>0.2</v>
      </c>
    </row>
    <row r="24" spans="1:9" ht="17.399999999999999" x14ac:dyDescent="0.3">
      <c r="A24" s="121">
        <v>10</v>
      </c>
      <c r="B24" s="121" t="s">
        <v>258</v>
      </c>
      <c r="C24" s="121" t="s">
        <v>285</v>
      </c>
      <c r="D24" s="126">
        <v>8.4492257079458675</v>
      </c>
      <c r="E24" s="121" t="s">
        <v>8</v>
      </c>
      <c r="F24" s="182"/>
      <c r="I24">
        <f>1/12</f>
        <v>8.3333333333333329E-2</v>
      </c>
    </row>
    <row r="25" spans="1:9" ht="17.399999999999999" x14ac:dyDescent="0.3">
      <c r="A25" s="2"/>
      <c r="B25" s="3"/>
      <c r="C25" s="3"/>
      <c r="D25" s="6">
        <f>SUM(D23:D24)</f>
        <v>41.833053707945879</v>
      </c>
      <c r="E25" s="3"/>
      <c r="F25" s="182"/>
    </row>
    <row r="26" spans="1:9" ht="17.399999999999999" x14ac:dyDescent="0.3">
      <c r="A26" s="121">
        <v>9</v>
      </c>
      <c r="B26" s="121" t="s">
        <v>258</v>
      </c>
      <c r="C26" s="121" t="s">
        <v>257</v>
      </c>
      <c r="D26" s="126">
        <v>34.940367000000037</v>
      </c>
      <c r="E26" s="121" t="s">
        <v>255</v>
      </c>
      <c r="F26" s="182" t="s">
        <v>262</v>
      </c>
      <c r="I26">
        <f>1/12</f>
        <v>8.3333333333333329E-2</v>
      </c>
    </row>
    <row r="27" spans="1:9" ht="17.399999999999999" x14ac:dyDescent="0.3">
      <c r="A27" s="49">
        <v>14</v>
      </c>
      <c r="B27" s="49" t="s">
        <v>7</v>
      </c>
      <c r="C27" s="49" t="s">
        <v>284</v>
      </c>
      <c r="D27" s="55">
        <v>17.097931194853423</v>
      </c>
      <c r="E27" s="49" t="s">
        <v>255</v>
      </c>
      <c r="F27" s="182"/>
      <c r="I27">
        <f>52/260</f>
        <v>0.2</v>
      </c>
    </row>
    <row r="28" spans="1:9" ht="17.399999999999999" x14ac:dyDescent="0.3">
      <c r="A28" s="50">
        <v>16</v>
      </c>
      <c r="B28" s="50" t="s">
        <v>261</v>
      </c>
      <c r="C28" s="50" t="s">
        <v>283</v>
      </c>
      <c r="D28" s="56">
        <v>8.9042099999999706</v>
      </c>
      <c r="E28" s="50" t="s">
        <v>255</v>
      </c>
      <c r="F28" s="182"/>
      <c r="I28">
        <v>1</v>
      </c>
    </row>
    <row r="29" spans="1:9" ht="17.399999999999999" x14ac:dyDescent="0.3">
      <c r="A29" s="50">
        <v>17</v>
      </c>
      <c r="B29" s="50" t="s">
        <v>261</v>
      </c>
      <c r="C29" s="50" t="s">
        <v>282</v>
      </c>
      <c r="D29" s="56">
        <v>12.25330799999996</v>
      </c>
      <c r="E29" s="50" t="s">
        <v>255</v>
      </c>
      <c r="F29" s="182"/>
      <c r="I29">
        <v>1</v>
      </c>
    </row>
    <row r="30" spans="1:9" ht="17.399999999999999" x14ac:dyDescent="0.3">
      <c r="A30" s="50">
        <v>18</v>
      </c>
      <c r="B30" s="50" t="s">
        <v>261</v>
      </c>
      <c r="C30" s="50" t="s">
        <v>281</v>
      </c>
      <c r="D30" s="56">
        <v>12.245419999999969</v>
      </c>
      <c r="E30" s="50" t="s">
        <v>255</v>
      </c>
      <c r="F30" s="182"/>
      <c r="I30">
        <v>1</v>
      </c>
    </row>
    <row r="31" spans="1:9" ht="17.399999999999999" x14ac:dyDescent="0.3">
      <c r="A31" s="50">
        <v>19</v>
      </c>
      <c r="B31" s="50" t="s">
        <v>257</v>
      </c>
      <c r="C31" s="50" t="s">
        <v>251</v>
      </c>
      <c r="D31" s="56">
        <v>21.368234580374374</v>
      </c>
      <c r="E31" s="50" t="s">
        <v>255</v>
      </c>
      <c r="F31" s="182"/>
      <c r="I31">
        <v>1</v>
      </c>
    </row>
    <row r="32" spans="1:9" ht="17.399999999999999" x14ac:dyDescent="0.3">
      <c r="A32" s="50">
        <v>20</v>
      </c>
      <c r="B32" s="50" t="s">
        <v>261</v>
      </c>
      <c r="C32" s="50" t="s">
        <v>280</v>
      </c>
      <c r="D32" s="56">
        <v>6.6027009581081808</v>
      </c>
      <c r="E32" s="50" t="s">
        <v>255</v>
      </c>
      <c r="F32" s="182"/>
      <c r="I32">
        <v>1</v>
      </c>
    </row>
    <row r="33" spans="1:9" ht="17.399999999999999" x14ac:dyDescent="0.3">
      <c r="A33" s="50">
        <v>21</v>
      </c>
      <c r="B33" s="50" t="s">
        <v>261</v>
      </c>
      <c r="C33" s="50" t="s">
        <v>279</v>
      </c>
      <c r="D33" s="56">
        <v>8.9014657268635808</v>
      </c>
      <c r="E33" s="50" t="s">
        <v>255</v>
      </c>
      <c r="F33" s="182"/>
      <c r="I33">
        <v>1</v>
      </c>
    </row>
    <row r="34" spans="1:9" ht="17.399999999999999" x14ac:dyDescent="0.3">
      <c r="A34" s="50">
        <v>22</v>
      </c>
      <c r="B34" s="50" t="s">
        <v>261</v>
      </c>
      <c r="C34" s="50" t="s">
        <v>278</v>
      </c>
      <c r="D34" s="56">
        <v>34.592859999999952</v>
      </c>
      <c r="E34" s="50" t="s">
        <v>255</v>
      </c>
      <c r="F34" s="182"/>
      <c r="I34">
        <v>1</v>
      </c>
    </row>
    <row r="35" spans="1:9" ht="17.399999999999999" x14ac:dyDescent="0.3">
      <c r="A35" s="50">
        <v>23</v>
      </c>
      <c r="B35" s="50" t="s">
        <v>261</v>
      </c>
      <c r="C35" s="50" t="s">
        <v>277</v>
      </c>
      <c r="D35" s="56">
        <v>8.1166040391891201</v>
      </c>
      <c r="E35" s="50" t="s">
        <v>255</v>
      </c>
      <c r="F35" s="182"/>
      <c r="I35">
        <v>1</v>
      </c>
    </row>
    <row r="36" spans="1:9" ht="17.399999999999999" x14ac:dyDescent="0.3">
      <c r="A36" s="49">
        <v>24</v>
      </c>
      <c r="B36" s="49" t="s">
        <v>7</v>
      </c>
      <c r="C36" s="49" t="s">
        <v>257</v>
      </c>
      <c r="D36" s="55">
        <v>16.974542999999983</v>
      </c>
      <c r="E36" s="49" t="s">
        <v>255</v>
      </c>
      <c r="F36" s="182"/>
      <c r="I36">
        <f>52/260</f>
        <v>0.2</v>
      </c>
    </row>
    <row r="37" spans="1:9" ht="17.399999999999999" x14ac:dyDescent="0.3">
      <c r="A37" s="121">
        <v>25</v>
      </c>
      <c r="B37" s="121" t="s">
        <v>258</v>
      </c>
      <c r="C37" s="121" t="s">
        <v>276</v>
      </c>
      <c r="D37" s="126">
        <v>16.237394886146721</v>
      </c>
      <c r="E37" s="121" t="s">
        <v>255</v>
      </c>
      <c r="F37" s="182"/>
      <c r="I37">
        <f>1/12</f>
        <v>8.3333333333333329E-2</v>
      </c>
    </row>
    <row r="38" spans="1:9" ht="17.399999999999999" x14ac:dyDescent="0.3">
      <c r="A38" s="50">
        <v>30</v>
      </c>
      <c r="B38" s="50" t="s">
        <v>275</v>
      </c>
      <c r="C38" s="50" t="s">
        <v>274</v>
      </c>
      <c r="D38" s="56">
        <v>7.9870885139758174</v>
      </c>
      <c r="E38" s="50" t="s">
        <v>255</v>
      </c>
      <c r="F38" s="182"/>
      <c r="I38">
        <v>1</v>
      </c>
    </row>
    <row r="39" spans="1:9" ht="17.399999999999999" x14ac:dyDescent="0.3">
      <c r="A39" s="2"/>
      <c r="B39" s="3"/>
      <c r="C39" s="3"/>
      <c r="D39" s="6">
        <f>SUM(D26:D38)</f>
        <v>206.22212789951109</v>
      </c>
      <c r="E39" s="3"/>
      <c r="F39" s="182"/>
    </row>
    <row r="40" spans="1:9" ht="17.399999999999999" x14ac:dyDescent="0.3">
      <c r="A40" s="49">
        <v>2</v>
      </c>
      <c r="B40" s="49" t="s">
        <v>271</v>
      </c>
      <c r="C40" s="49"/>
      <c r="D40" s="55">
        <v>17.195372568403002</v>
      </c>
      <c r="E40" s="49" t="s">
        <v>8</v>
      </c>
      <c r="F40" s="182" t="s">
        <v>273</v>
      </c>
      <c r="I40">
        <f>52/260</f>
        <v>0.2</v>
      </c>
    </row>
    <row r="41" spans="1:9" ht="17.399999999999999" x14ac:dyDescent="0.3">
      <c r="A41" s="49">
        <v>5</v>
      </c>
      <c r="B41" s="49" t="s">
        <v>271</v>
      </c>
      <c r="C41" s="49" t="s">
        <v>272</v>
      </c>
      <c r="D41" s="55">
        <v>34.178486908771006</v>
      </c>
      <c r="E41" s="49" t="s">
        <v>8</v>
      </c>
      <c r="F41" s="182"/>
      <c r="I41">
        <f>52/260</f>
        <v>0.2</v>
      </c>
    </row>
    <row r="42" spans="1:9" ht="17.399999999999999" x14ac:dyDescent="0.3">
      <c r="A42" s="49">
        <v>6</v>
      </c>
      <c r="B42" s="49" t="s">
        <v>271</v>
      </c>
      <c r="C42" s="49"/>
      <c r="D42" s="55">
        <v>16.231264999999997</v>
      </c>
      <c r="E42" s="49" t="s">
        <v>8</v>
      </c>
      <c r="F42" s="182"/>
      <c r="I42">
        <f>52/260</f>
        <v>0.2</v>
      </c>
    </row>
    <row r="43" spans="1:9" ht="17.399999999999999" x14ac:dyDescent="0.3">
      <c r="A43" s="2"/>
      <c r="B43" s="3"/>
      <c r="C43" s="3"/>
      <c r="D43" s="27">
        <f>SUM(D40:D42)</f>
        <v>67.605124477174002</v>
      </c>
      <c r="E43" s="3"/>
      <c r="F43" s="182"/>
    </row>
    <row r="44" spans="1:9" ht="17.399999999999999" x14ac:dyDescent="0.3">
      <c r="A44" s="53">
        <v>13</v>
      </c>
      <c r="B44" s="53" t="s">
        <v>55</v>
      </c>
      <c r="C44" s="53"/>
      <c r="D44" s="58">
        <v>16.736634328168428</v>
      </c>
      <c r="E44" s="53" t="s">
        <v>53</v>
      </c>
      <c r="F44" s="182" t="s">
        <v>54</v>
      </c>
      <c r="I44">
        <v>0</v>
      </c>
    </row>
    <row r="45" spans="1:9" ht="18" thickBot="1" x14ac:dyDescent="0.35">
      <c r="A45" s="2"/>
      <c r="B45" s="3"/>
      <c r="C45" s="7"/>
      <c r="D45" s="20">
        <f>SUM(D44)</f>
        <v>16.736634328168428</v>
      </c>
      <c r="E45" s="3"/>
      <c r="F45" s="182"/>
    </row>
    <row r="46" spans="1:9" ht="17.399999999999999" x14ac:dyDescent="0.3">
      <c r="C46" s="162" t="s">
        <v>56</v>
      </c>
      <c r="D46" s="167">
        <f>SUM(D4,D5,D7,D8,D9,D10,D11,D12,D13,D14,D15,D16,D17,D18,D19,D20,D21,D23,D24,D26,D27,D28,D29,D30,D31,D32,D33,D34,D35,D36)+SUM(D37,D38,D40,D41,D42,D44)</f>
        <v>551.3231206241469</v>
      </c>
    </row>
    <row r="47" spans="1:9" ht="28.8" x14ac:dyDescent="0.3">
      <c r="C47" s="165" t="s">
        <v>961</v>
      </c>
      <c r="D47" s="166">
        <f>(SUM(I:I))/COUNTA(I:I)</f>
        <v>0.64027777777777772</v>
      </c>
    </row>
  </sheetData>
  <mergeCells count="13">
    <mergeCell ref="G2:H2"/>
    <mergeCell ref="A1:F1"/>
    <mergeCell ref="F44:F45"/>
    <mergeCell ref="A2:A3"/>
    <mergeCell ref="B2:B3"/>
    <mergeCell ref="C2:C3"/>
    <mergeCell ref="D2:D3"/>
    <mergeCell ref="E2:F2"/>
    <mergeCell ref="F4:F6"/>
    <mergeCell ref="F7:F22"/>
    <mergeCell ref="F23:F25"/>
    <mergeCell ref="F26:F39"/>
    <mergeCell ref="F40:F4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76B3D-3105-49F0-9795-FC074410CDF2}">
  <sheetPr codeName="Feuil16"/>
  <dimension ref="A1:I20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1.44140625" bestFit="1" customWidth="1"/>
    <col min="3" max="3" width="24.44140625" bestFit="1" customWidth="1"/>
    <col min="4" max="4" width="17.33203125" bestFit="1" customWidth="1"/>
    <col min="5" max="5" width="26.33203125" customWidth="1"/>
    <col min="6" max="6" width="42.5546875" bestFit="1" customWidth="1"/>
    <col min="7" max="7" width="3.44140625" customWidth="1"/>
    <col min="8" max="8" width="19.33203125" bestFit="1" customWidth="1"/>
    <col min="9" max="9" width="19.33203125" hidden="1" customWidth="1"/>
    <col min="11" max="11" width="15.44140625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17.399999999999999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4</v>
      </c>
      <c r="B4" s="50" t="s">
        <v>297</v>
      </c>
      <c r="C4" s="50" t="s">
        <v>296</v>
      </c>
      <c r="D4" s="56">
        <v>59.418890361455404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6</v>
      </c>
      <c r="B5" s="50" t="s">
        <v>266</v>
      </c>
      <c r="C5" s="50"/>
      <c r="D5" s="56">
        <v>1.4038249999999768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50">
        <v>7</v>
      </c>
      <c r="B6" s="50" t="s">
        <v>20</v>
      </c>
      <c r="C6" s="50"/>
      <c r="D6" s="56">
        <v>18.633804999999775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53">
        <v>8</v>
      </c>
      <c r="B7" s="53" t="s">
        <v>295</v>
      </c>
      <c r="C7" s="53"/>
      <c r="D7" s="58">
        <v>8.2350000000000012</v>
      </c>
      <c r="E7" s="53" t="s">
        <v>8</v>
      </c>
      <c r="F7" s="182"/>
      <c r="I7">
        <v>0</v>
      </c>
    </row>
    <row r="8" spans="1:9" ht="17.399999999999999" x14ac:dyDescent="0.3">
      <c r="A8" s="50">
        <v>9</v>
      </c>
      <c r="B8" s="50" t="s">
        <v>80</v>
      </c>
      <c r="C8" s="50"/>
      <c r="D8" s="56">
        <v>5.3950000000000005</v>
      </c>
      <c r="E8" s="50" t="s">
        <v>8</v>
      </c>
      <c r="F8" s="182"/>
      <c r="I8">
        <v>1</v>
      </c>
    </row>
    <row r="9" spans="1:9" ht="17.399999999999999" x14ac:dyDescent="0.3">
      <c r="A9" s="50">
        <v>10</v>
      </c>
      <c r="B9" s="50" t="s">
        <v>294</v>
      </c>
      <c r="C9" s="50" t="s">
        <v>293</v>
      </c>
      <c r="D9" s="56">
        <v>3.5224000000000002</v>
      </c>
      <c r="E9" s="50" t="s">
        <v>8</v>
      </c>
      <c r="F9" s="182"/>
      <c r="I9">
        <v>1</v>
      </c>
    </row>
    <row r="10" spans="1:9" ht="17.399999999999999" x14ac:dyDescent="0.3">
      <c r="A10" s="50">
        <v>11</v>
      </c>
      <c r="B10" s="50" t="s">
        <v>266</v>
      </c>
      <c r="C10" s="50"/>
      <c r="D10" s="56">
        <v>1.4009124999992293</v>
      </c>
      <c r="E10" s="50" t="s">
        <v>8</v>
      </c>
      <c r="F10" s="182"/>
      <c r="I10">
        <v>1</v>
      </c>
    </row>
    <row r="11" spans="1:9" ht="17.399999999999999" x14ac:dyDescent="0.3">
      <c r="A11" s="23"/>
      <c r="B11" s="22"/>
      <c r="C11" s="22"/>
      <c r="D11" s="6">
        <f>SUM(D4:D10)</f>
        <v>98.00983286145437</v>
      </c>
      <c r="E11" s="22"/>
      <c r="F11" s="182"/>
    </row>
    <row r="12" spans="1:9" ht="17.399999999999999" x14ac:dyDescent="0.3">
      <c r="A12" s="49">
        <v>3</v>
      </c>
      <c r="B12" s="49" t="s">
        <v>84</v>
      </c>
      <c r="C12" s="49"/>
      <c r="D12" s="55">
        <v>13.526325000000003</v>
      </c>
      <c r="E12" s="49" t="s">
        <v>27</v>
      </c>
      <c r="F12" s="182" t="s">
        <v>28</v>
      </c>
      <c r="I12">
        <f>52/260</f>
        <v>0.2</v>
      </c>
    </row>
    <row r="13" spans="1:9" ht="17.399999999999999" x14ac:dyDescent="0.3">
      <c r="A13" s="23"/>
      <c r="B13" s="22"/>
      <c r="C13" s="22"/>
      <c r="D13" s="6">
        <f>SUM(D12)</f>
        <v>13.526325000000003</v>
      </c>
      <c r="E13" s="22"/>
      <c r="F13" s="182"/>
    </row>
    <row r="14" spans="1:9" ht="17.399999999999999" x14ac:dyDescent="0.3">
      <c r="A14" s="53">
        <v>1</v>
      </c>
      <c r="B14" s="53" t="s">
        <v>67</v>
      </c>
      <c r="C14" s="53"/>
      <c r="D14" s="58">
        <v>241.69313265996664</v>
      </c>
      <c r="E14" s="53" t="s">
        <v>39</v>
      </c>
      <c r="F14" s="182" t="s">
        <v>69</v>
      </c>
      <c r="I14">
        <v>0</v>
      </c>
    </row>
    <row r="15" spans="1:9" ht="17.399999999999999" x14ac:dyDescent="0.3">
      <c r="A15" s="121">
        <v>2</v>
      </c>
      <c r="B15" s="121" t="s">
        <v>72</v>
      </c>
      <c r="C15" s="121" t="s">
        <v>45</v>
      </c>
      <c r="D15" s="126">
        <v>123.45304792505198</v>
      </c>
      <c r="E15" s="121" t="s">
        <v>39</v>
      </c>
      <c r="F15" s="182"/>
      <c r="I15">
        <f>1/12</f>
        <v>8.3333333333333329E-2</v>
      </c>
    </row>
    <row r="16" spans="1:9" ht="17.399999999999999" x14ac:dyDescent="0.3">
      <c r="A16" s="23"/>
      <c r="B16" s="22"/>
      <c r="C16" s="22"/>
      <c r="D16" s="6">
        <f>SUM(D14:D15)</f>
        <v>365.14618058501861</v>
      </c>
      <c r="E16" s="22"/>
      <c r="F16" s="182"/>
    </row>
    <row r="17" spans="1:9" ht="17.399999999999999" x14ac:dyDescent="0.3">
      <c r="A17" s="53">
        <v>5</v>
      </c>
      <c r="B17" s="53" t="s">
        <v>249</v>
      </c>
      <c r="C17" s="53"/>
      <c r="D17" s="58">
        <v>4.2315864032788433</v>
      </c>
      <c r="E17" s="53" t="s">
        <v>53</v>
      </c>
      <c r="F17" s="182" t="s">
        <v>61</v>
      </c>
      <c r="I17">
        <v>0</v>
      </c>
    </row>
    <row r="18" spans="1:9" ht="18" thickBot="1" x14ac:dyDescent="0.35">
      <c r="A18" s="24"/>
      <c r="B18" s="24"/>
      <c r="C18" s="24"/>
      <c r="D18" s="18">
        <f>SUM(D17)</f>
        <v>4.2315864032788433</v>
      </c>
      <c r="E18" s="24"/>
      <c r="F18" s="182"/>
    </row>
    <row r="19" spans="1:9" ht="17.399999999999999" x14ac:dyDescent="0.3">
      <c r="C19" s="162" t="s">
        <v>56</v>
      </c>
      <c r="D19" s="167">
        <f>SUM(D4,D5,D6,D7,D8,D9,D10,D12,D14,D15,D17)</f>
        <v>480.91392484975188</v>
      </c>
    </row>
    <row r="20" spans="1:9" ht="28.8" x14ac:dyDescent="0.3">
      <c r="C20" s="165" t="s">
        <v>961</v>
      </c>
      <c r="D20" s="166">
        <f>(SUM(I:I))/COUNTA(I:I)</f>
        <v>0.57121212121212117</v>
      </c>
    </row>
  </sheetData>
  <mergeCells count="11">
    <mergeCell ref="G2:H2"/>
    <mergeCell ref="A1:F1"/>
    <mergeCell ref="F4:F11"/>
    <mergeCell ref="F12:F13"/>
    <mergeCell ref="F14:F16"/>
    <mergeCell ref="F17:F18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44BE6-719C-45B2-8033-AD5DFA2D3DAC}">
  <sheetPr codeName="Feuil17"/>
  <dimension ref="A1:I13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18.5546875" bestFit="1" customWidth="1"/>
    <col min="3" max="3" width="24.44140625" bestFit="1" customWidth="1"/>
    <col min="4" max="4" width="17" customWidth="1"/>
    <col min="5" max="5" width="23.109375" bestFit="1" customWidth="1"/>
    <col min="6" max="6" width="33.5546875" bestFit="1" customWidth="1"/>
    <col min="7" max="7" width="3.44140625" customWidth="1"/>
    <col min="8" max="8" width="19.33203125" bestFit="1" customWidth="1"/>
    <col min="9" max="9" width="0" hidden="1" customWidth="1"/>
    <col min="11" max="11" width="19.332031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57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3">
        <v>1</v>
      </c>
      <c r="B4" s="53" t="s">
        <v>299</v>
      </c>
      <c r="C4" s="53" t="s">
        <v>258</v>
      </c>
      <c r="D4" s="58">
        <v>37.46159999999994</v>
      </c>
      <c r="E4" s="53" t="s">
        <v>8</v>
      </c>
      <c r="F4" s="182" t="s">
        <v>9</v>
      </c>
      <c r="G4" s="49"/>
      <c r="H4" s="52" t="s">
        <v>652</v>
      </c>
      <c r="I4">
        <v>0</v>
      </c>
    </row>
    <row r="5" spans="1:9" ht="17.399999999999999" x14ac:dyDescent="0.3">
      <c r="A5" s="53">
        <v>3</v>
      </c>
      <c r="B5" s="53" t="s">
        <v>87</v>
      </c>
      <c r="C5" s="53"/>
      <c r="D5" s="58">
        <v>4.3074000000000021</v>
      </c>
      <c r="E5" s="53" t="s">
        <v>8</v>
      </c>
      <c r="F5" s="182"/>
      <c r="G5" s="51"/>
      <c r="H5" s="52" t="s">
        <v>654</v>
      </c>
      <c r="I5">
        <v>0</v>
      </c>
    </row>
    <row r="6" spans="1:9" ht="17.399999999999999" x14ac:dyDescent="0.3">
      <c r="A6" s="50">
        <v>5</v>
      </c>
      <c r="B6" s="50" t="s">
        <v>87</v>
      </c>
      <c r="C6" s="50"/>
      <c r="D6" s="50">
        <v>1.9800000000000004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23"/>
      <c r="B7" s="22"/>
      <c r="C7" s="22"/>
      <c r="D7" s="6">
        <f>SUM(D4:D6)</f>
        <v>43.748999999999938</v>
      </c>
      <c r="E7" s="21"/>
      <c r="F7" s="182"/>
    </row>
    <row r="8" spans="1:9" ht="17.399999999999999" x14ac:dyDescent="0.3">
      <c r="A8" s="49">
        <v>2</v>
      </c>
      <c r="B8" s="49" t="s">
        <v>84</v>
      </c>
      <c r="C8" s="49"/>
      <c r="D8" s="55">
        <v>65.102624369653697</v>
      </c>
      <c r="E8" s="49" t="s">
        <v>27</v>
      </c>
      <c r="F8" s="182" t="s">
        <v>28</v>
      </c>
      <c r="I8">
        <f>52/260</f>
        <v>0.2</v>
      </c>
    </row>
    <row r="9" spans="1:9" ht="17.399999999999999" x14ac:dyDescent="0.3">
      <c r="A9" s="49">
        <v>4</v>
      </c>
      <c r="B9" s="49" t="s">
        <v>7</v>
      </c>
      <c r="C9" s="49"/>
      <c r="D9" s="55">
        <v>20.074128157134442</v>
      </c>
      <c r="E9" s="49" t="s">
        <v>27</v>
      </c>
      <c r="F9" s="182"/>
      <c r="I9">
        <f>52/260</f>
        <v>0.2</v>
      </c>
    </row>
    <row r="10" spans="1:9" ht="17.399999999999999" x14ac:dyDescent="0.3">
      <c r="A10" s="121">
        <v>6</v>
      </c>
      <c r="B10" s="121" t="s">
        <v>60</v>
      </c>
      <c r="C10" s="121"/>
      <c r="D10" s="126">
        <v>1.3622000000000067</v>
      </c>
      <c r="E10" s="121" t="s">
        <v>27</v>
      </c>
      <c r="F10" s="182"/>
      <c r="I10">
        <f>1/12</f>
        <v>8.3333333333333329E-2</v>
      </c>
    </row>
    <row r="11" spans="1:9" ht="18" thickBot="1" x14ac:dyDescent="0.35">
      <c r="A11" s="23"/>
      <c r="B11" s="22"/>
      <c r="C11" s="28"/>
      <c r="D11" s="20">
        <f>SUM(D8:D10)</f>
        <v>86.538952526788137</v>
      </c>
      <c r="E11" s="21"/>
      <c r="F11" s="182"/>
    </row>
    <row r="12" spans="1:9" ht="17.399999999999999" x14ac:dyDescent="0.3">
      <c r="C12" s="162" t="s">
        <v>298</v>
      </c>
      <c r="D12" s="167">
        <f>SUM(D4,D5,D6,D8,D9,D10)</f>
        <v>130.28795252678808</v>
      </c>
    </row>
    <row r="13" spans="1:9" ht="28.8" x14ac:dyDescent="0.3">
      <c r="C13" s="165" t="s">
        <v>961</v>
      </c>
      <c r="D13" s="166">
        <f>(SUM(I:I))/COUNTA(I:I)</f>
        <v>0.2472222222222222</v>
      </c>
    </row>
  </sheetData>
  <mergeCells count="9">
    <mergeCell ref="G2:H2"/>
    <mergeCell ref="A1:F1"/>
    <mergeCell ref="F4:F7"/>
    <mergeCell ref="F8:F1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D95D9-C8E9-4BC6-86F1-C7B8EC5C730D}">
  <sheetPr codeName="Feuil18"/>
  <dimension ref="A1:I6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7.5546875" bestFit="1" customWidth="1"/>
    <col min="3" max="3" width="29" bestFit="1" customWidth="1"/>
    <col min="4" max="4" width="17.33203125" style="12" bestFit="1" customWidth="1"/>
    <col min="5" max="5" width="28.5546875" bestFit="1" customWidth="1"/>
    <col min="6" max="6" width="42.5546875" bestFit="1" customWidth="1"/>
    <col min="7" max="7" width="4.3320312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6"/>
      <c r="G2" s="180" t="s">
        <v>945</v>
      </c>
      <c r="H2" s="180"/>
    </row>
    <row r="3" spans="1:9" ht="53.2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1</v>
      </c>
      <c r="B4" s="50" t="s">
        <v>20</v>
      </c>
      <c r="C4" s="50"/>
      <c r="D4" s="56">
        <v>56.814628429188232</v>
      </c>
      <c r="E4" s="50" t="s">
        <v>8</v>
      </c>
      <c r="F4" s="188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2</v>
      </c>
      <c r="B5" s="50" t="s">
        <v>237</v>
      </c>
      <c r="C5" s="50"/>
      <c r="D5" s="56">
        <v>4.3200000000000216</v>
      </c>
      <c r="E5" s="50" t="s">
        <v>8</v>
      </c>
      <c r="F5" s="188"/>
      <c r="G5" s="51"/>
      <c r="H5" s="52" t="s">
        <v>654</v>
      </c>
      <c r="I5">
        <v>1</v>
      </c>
    </row>
    <row r="6" spans="1:9" ht="17.399999999999999" x14ac:dyDescent="0.3">
      <c r="A6" s="49">
        <v>3</v>
      </c>
      <c r="B6" s="49" t="s">
        <v>51</v>
      </c>
      <c r="C6" s="49" t="s">
        <v>245</v>
      </c>
      <c r="D6" s="55">
        <v>5.1030000000003142</v>
      </c>
      <c r="E6" s="49" t="s">
        <v>8</v>
      </c>
      <c r="F6" s="188"/>
      <c r="G6" s="53"/>
      <c r="H6" s="52" t="s">
        <v>655</v>
      </c>
      <c r="I6">
        <f>52/315</f>
        <v>0.16507936507936508</v>
      </c>
    </row>
    <row r="7" spans="1:9" ht="17.399999999999999" x14ac:dyDescent="0.3">
      <c r="A7" s="53">
        <v>4</v>
      </c>
      <c r="B7" s="53" t="s">
        <v>51</v>
      </c>
      <c r="C7" s="53"/>
      <c r="D7" s="58">
        <v>6.4551850000004931</v>
      </c>
      <c r="E7" s="53" t="s">
        <v>8</v>
      </c>
      <c r="F7" s="188"/>
      <c r="I7">
        <v>0</v>
      </c>
    </row>
    <row r="8" spans="1:9" ht="17.399999999999999" x14ac:dyDescent="0.3">
      <c r="A8" s="53">
        <v>5</v>
      </c>
      <c r="B8" s="53" t="s">
        <v>314</v>
      </c>
      <c r="C8" s="53" t="s">
        <v>313</v>
      </c>
      <c r="D8" s="58">
        <v>9.8710499999997463</v>
      </c>
      <c r="E8" s="53" t="s">
        <v>8</v>
      </c>
      <c r="F8" s="188"/>
      <c r="I8">
        <v>0</v>
      </c>
    </row>
    <row r="9" spans="1:9" ht="17.399999999999999" x14ac:dyDescent="0.3">
      <c r="A9" s="53">
        <v>6</v>
      </c>
      <c r="B9" s="53" t="s">
        <v>306</v>
      </c>
      <c r="C9" s="53"/>
      <c r="D9" s="58">
        <v>10.608999999999714</v>
      </c>
      <c r="E9" s="53" t="s">
        <v>8</v>
      </c>
      <c r="F9" s="188"/>
      <c r="I9">
        <v>0</v>
      </c>
    </row>
    <row r="10" spans="1:9" ht="17.399999999999999" x14ac:dyDescent="0.3">
      <c r="A10" s="53">
        <v>7</v>
      </c>
      <c r="B10" s="53" t="s">
        <v>51</v>
      </c>
      <c r="C10" s="53" t="s">
        <v>230</v>
      </c>
      <c r="D10" s="58">
        <v>24.719999999999828</v>
      </c>
      <c r="E10" s="53" t="s">
        <v>8</v>
      </c>
      <c r="F10" s="188"/>
      <c r="I10">
        <v>0</v>
      </c>
    </row>
    <row r="11" spans="1:9" ht="17.399999999999999" x14ac:dyDescent="0.3">
      <c r="A11" s="50">
        <v>8</v>
      </c>
      <c r="B11" s="50" t="s">
        <v>80</v>
      </c>
      <c r="C11" s="50"/>
      <c r="D11" s="56">
        <v>5.2460250000003672</v>
      </c>
      <c r="E11" s="50" t="s">
        <v>8</v>
      </c>
      <c r="F11" s="188"/>
      <c r="I11">
        <v>1</v>
      </c>
    </row>
    <row r="12" spans="1:9" ht="17.399999999999999" x14ac:dyDescent="0.3">
      <c r="A12" s="50">
        <v>10</v>
      </c>
      <c r="B12" s="50" t="s">
        <v>20</v>
      </c>
      <c r="C12" s="50"/>
      <c r="D12" s="56">
        <v>45.987286975233623</v>
      </c>
      <c r="E12" s="50" t="s">
        <v>8</v>
      </c>
      <c r="F12" s="188"/>
      <c r="I12">
        <v>1</v>
      </c>
    </row>
    <row r="13" spans="1:9" ht="17.399999999999999" x14ac:dyDescent="0.3">
      <c r="A13" s="50">
        <v>12</v>
      </c>
      <c r="B13" s="50" t="s">
        <v>22</v>
      </c>
      <c r="C13" s="50"/>
      <c r="D13" s="56">
        <v>6.2211999999999144</v>
      </c>
      <c r="E13" s="50" t="s">
        <v>8</v>
      </c>
      <c r="F13" s="188"/>
      <c r="I13">
        <v>1</v>
      </c>
    </row>
    <row r="14" spans="1:9" ht="17.399999999999999" x14ac:dyDescent="0.3">
      <c r="A14" s="50">
        <v>13</v>
      </c>
      <c r="B14" s="50" t="s">
        <v>312</v>
      </c>
      <c r="C14" s="50" t="s">
        <v>296</v>
      </c>
      <c r="D14" s="56">
        <v>56.21492499999956</v>
      </c>
      <c r="E14" s="50" t="s">
        <v>8</v>
      </c>
      <c r="F14" s="188"/>
      <c r="I14">
        <v>1</v>
      </c>
    </row>
    <row r="15" spans="1:9" ht="17.399999999999999" x14ac:dyDescent="0.3">
      <c r="A15" s="121">
        <v>14</v>
      </c>
      <c r="B15" s="121" t="s">
        <v>258</v>
      </c>
      <c r="C15" s="121"/>
      <c r="D15" s="126">
        <v>37.227350000001437</v>
      </c>
      <c r="E15" s="121" t="s">
        <v>8</v>
      </c>
      <c r="F15" s="188"/>
      <c r="I15">
        <f>1/12</f>
        <v>8.3333333333333329E-2</v>
      </c>
    </row>
    <row r="16" spans="1:9" ht="17.399999999999999" x14ac:dyDescent="0.3">
      <c r="A16" s="50">
        <v>15</v>
      </c>
      <c r="B16" s="50" t="s">
        <v>20</v>
      </c>
      <c r="C16" s="50"/>
      <c r="D16" s="56">
        <v>4.80589999999986</v>
      </c>
      <c r="E16" s="50" t="s">
        <v>8</v>
      </c>
      <c r="F16" s="188"/>
      <c r="I16">
        <v>1</v>
      </c>
    </row>
    <row r="17" spans="1:9" ht="17.399999999999999" x14ac:dyDescent="0.3">
      <c r="A17" s="50">
        <v>16</v>
      </c>
      <c r="B17" s="50" t="s">
        <v>20</v>
      </c>
      <c r="C17" s="50"/>
      <c r="D17" s="56">
        <v>38.583600000035105</v>
      </c>
      <c r="E17" s="50" t="s">
        <v>8</v>
      </c>
      <c r="F17" s="188"/>
      <c r="I17">
        <v>1</v>
      </c>
    </row>
    <row r="18" spans="1:9" ht="17.399999999999999" x14ac:dyDescent="0.3">
      <c r="A18" s="49">
        <v>17</v>
      </c>
      <c r="B18" s="49" t="s">
        <v>51</v>
      </c>
      <c r="C18" s="49"/>
      <c r="D18" s="55">
        <v>68.782739125492526</v>
      </c>
      <c r="E18" s="49" t="s">
        <v>8</v>
      </c>
      <c r="F18" s="188"/>
      <c r="I18">
        <f>52/315</f>
        <v>0.16507936507936508</v>
      </c>
    </row>
    <row r="19" spans="1:9" ht="17.399999999999999" x14ac:dyDescent="0.3">
      <c r="A19" s="49">
        <v>18</v>
      </c>
      <c r="B19" s="49" t="s">
        <v>51</v>
      </c>
      <c r="C19" s="49"/>
      <c r="D19" s="55">
        <v>3.1860000000002349</v>
      </c>
      <c r="E19" s="49" t="s">
        <v>8</v>
      </c>
      <c r="F19" s="188"/>
      <c r="I19">
        <f>52/315</f>
        <v>0.16507936507936508</v>
      </c>
    </row>
    <row r="20" spans="1:9" ht="17.399999999999999" x14ac:dyDescent="0.3">
      <c r="A20" s="50">
        <v>23</v>
      </c>
      <c r="B20" s="50" t="s">
        <v>218</v>
      </c>
      <c r="C20" s="50"/>
      <c r="D20" s="56">
        <v>6.3973865255606031</v>
      </c>
      <c r="E20" s="50" t="s">
        <v>8</v>
      </c>
      <c r="F20" s="188"/>
      <c r="I20">
        <v>1</v>
      </c>
    </row>
    <row r="21" spans="1:9" ht="17.399999999999999" x14ac:dyDescent="0.3">
      <c r="A21" s="50">
        <v>24</v>
      </c>
      <c r="B21" s="50" t="s">
        <v>20</v>
      </c>
      <c r="C21" s="50"/>
      <c r="D21" s="56">
        <v>29.407192567957765</v>
      </c>
      <c r="E21" s="50" t="s">
        <v>8</v>
      </c>
      <c r="F21" s="188"/>
      <c r="I21">
        <v>1</v>
      </c>
    </row>
    <row r="22" spans="1:9" ht="17.399999999999999" x14ac:dyDescent="0.3">
      <c r="A22" s="50">
        <v>25</v>
      </c>
      <c r="B22" s="50" t="s">
        <v>311</v>
      </c>
      <c r="C22" s="50"/>
      <c r="D22" s="56">
        <v>33.495734768784757</v>
      </c>
      <c r="E22" s="50" t="s">
        <v>8</v>
      </c>
      <c r="F22" s="188"/>
      <c r="I22">
        <v>1</v>
      </c>
    </row>
    <row r="23" spans="1:9" ht="17.399999999999999" x14ac:dyDescent="0.3">
      <c r="A23" s="120">
        <v>26</v>
      </c>
      <c r="B23" s="120" t="s">
        <v>49</v>
      </c>
      <c r="C23" s="120" t="s">
        <v>310</v>
      </c>
      <c r="D23" s="125">
        <v>42.289749999999422</v>
      </c>
      <c r="E23" s="120" t="s">
        <v>8</v>
      </c>
      <c r="F23" s="188"/>
      <c r="I23">
        <v>1</v>
      </c>
    </row>
    <row r="24" spans="1:9" ht="17.399999999999999" x14ac:dyDescent="0.3">
      <c r="A24" s="50">
        <v>27</v>
      </c>
      <c r="B24" s="50" t="s">
        <v>50</v>
      </c>
      <c r="C24" s="50" t="s">
        <v>310</v>
      </c>
      <c r="D24" s="56">
        <v>5.7396014026780717</v>
      </c>
      <c r="E24" s="50" t="s">
        <v>8</v>
      </c>
      <c r="F24" s="188"/>
      <c r="I24">
        <v>1</v>
      </c>
    </row>
    <row r="25" spans="1:9" ht="17.399999999999999" x14ac:dyDescent="0.3">
      <c r="A25" s="50">
        <v>28</v>
      </c>
      <c r="B25" s="50" t="s">
        <v>50</v>
      </c>
      <c r="C25" s="50" t="s">
        <v>310</v>
      </c>
      <c r="D25" s="56">
        <v>9.4457000000002687</v>
      </c>
      <c r="E25" s="50" t="s">
        <v>8</v>
      </c>
      <c r="F25" s="188"/>
      <c r="I25">
        <v>1</v>
      </c>
    </row>
    <row r="26" spans="1:9" ht="17.399999999999999" x14ac:dyDescent="0.3">
      <c r="A26" s="50">
        <v>29</v>
      </c>
      <c r="B26" s="50" t="s">
        <v>50</v>
      </c>
      <c r="C26" s="50" t="s">
        <v>309</v>
      </c>
      <c r="D26" s="56">
        <v>5.0316749999974508</v>
      </c>
      <c r="E26" s="50" t="s">
        <v>8</v>
      </c>
      <c r="F26" s="188"/>
      <c r="I26">
        <v>1</v>
      </c>
    </row>
    <row r="27" spans="1:9" ht="17.399999999999999" x14ac:dyDescent="0.3">
      <c r="A27" s="119">
        <v>30</v>
      </c>
      <c r="B27" s="119" t="s">
        <v>7</v>
      </c>
      <c r="C27" s="119" t="s">
        <v>670</v>
      </c>
      <c r="D27" s="124">
        <v>13.048750000000279</v>
      </c>
      <c r="E27" s="119" t="s">
        <v>8</v>
      </c>
      <c r="F27" s="188"/>
      <c r="I27">
        <f>52/315</f>
        <v>0.16507936507936508</v>
      </c>
    </row>
    <row r="28" spans="1:9" ht="17.399999999999999" x14ac:dyDescent="0.3">
      <c r="A28" s="50">
        <v>31</v>
      </c>
      <c r="B28" s="50" t="s">
        <v>218</v>
      </c>
      <c r="C28" s="50" t="s">
        <v>296</v>
      </c>
      <c r="D28" s="56">
        <v>7.1447378560743804</v>
      </c>
      <c r="E28" s="50" t="s">
        <v>8</v>
      </c>
      <c r="F28" s="188"/>
      <c r="I28">
        <v>1</v>
      </c>
    </row>
    <row r="29" spans="1:9" ht="17.399999999999999" x14ac:dyDescent="0.3">
      <c r="A29" s="120">
        <v>33</v>
      </c>
      <c r="B29" s="120" t="s">
        <v>49</v>
      </c>
      <c r="C29" s="120" t="s">
        <v>309</v>
      </c>
      <c r="D29" s="125">
        <v>20.287674999912351</v>
      </c>
      <c r="E29" s="120" t="s">
        <v>8</v>
      </c>
      <c r="F29" s="188"/>
      <c r="I29">
        <v>1</v>
      </c>
    </row>
    <row r="30" spans="1:9" ht="17.399999999999999" x14ac:dyDescent="0.3">
      <c r="A30" s="50">
        <v>34</v>
      </c>
      <c r="B30" s="50" t="s">
        <v>16</v>
      </c>
      <c r="C30" s="50"/>
      <c r="D30" s="56">
        <v>2.2501649999979603</v>
      </c>
      <c r="E30" s="50" t="s">
        <v>8</v>
      </c>
      <c r="F30" s="188"/>
      <c r="I30">
        <v>1</v>
      </c>
    </row>
    <row r="31" spans="1:9" ht="17.399999999999999" x14ac:dyDescent="0.3">
      <c r="A31" s="49">
        <v>35</v>
      </c>
      <c r="B31" s="49" t="s">
        <v>126</v>
      </c>
      <c r="C31" s="49"/>
      <c r="D31" s="55">
        <v>42.50046250000009</v>
      </c>
      <c r="E31" s="49" t="s">
        <v>8</v>
      </c>
      <c r="F31" s="188"/>
      <c r="I31">
        <f>52/315</f>
        <v>0.16507936507936508</v>
      </c>
    </row>
    <row r="32" spans="1:9" ht="17.399999999999999" x14ac:dyDescent="0.3">
      <c r="A32" s="53">
        <v>36</v>
      </c>
      <c r="B32" s="53" t="s">
        <v>308</v>
      </c>
      <c r="C32" s="53"/>
      <c r="D32" s="58">
        <v>14.890899999999812</v>
      </c>
      <c r="E32" s="53" t="s">
        <v>8</v>
      </c>
      <c r="F32" s="188"/>
      <c r="I32">
        <v>0</v>
      </c>
    </row>
    <row r="33" spans="1:9" ht="17.399999999999999" x14ac:dyDescent="0.3">
      <c r="A33" s="50">
        <v>37</v>
      </c>
      <c r="B33" s="50" t="s">
        <v>20</v>
      </c>
      <c r="C33" s="50"/>
      <c r="D33" s="56">
        <v>7.3499999999995902</v>
      </c>
      <c r="E33" s="50" t="s">
        <v>8</v>
      </c>
      <c r="F33" s="188"/>
      <c r="I33">
        <v>1</v>
      </c>
    </row>
    <row r="34" spans="1:9" ht="17.399999999999999" x14ac:dyDescent="0.3">
      <c r="A34" s="53">
        <v>38</v>
      </c>
      <c r="B34" s="53" t="s">
        <v>307</v>
      </c>
      <c r="C34" s="53"/>
      <c r="D34" s="58">
        <v>15.768999999999526</v>
      </c>
      <c r="E34" s="53" t="s">
        <v>8</v>
      </c>
      <c r="F34" s="188"/>
      <c r="I34">
        <v>0</v>
      </c>
    </row>
    <row r="35" spans="1:9" ht="17.399999999999999" x14ac:dyDescent="0.3">
      <c r="A35" s="53">
        <v>39</v>
      </c>
      <c r="B35" s="53" t="s">
        <v>48</v>
      </c>
      <c r="C35" s="53"/>
      <c r="D35" s="58">
        <v>22.218150000000282</v>
      </c>
      <c r="E35" s="53" t="s">
        <v>8</v>
      </c>
      <c r="F35" s="188"/>
      <c r="I35">
        <v>0</v>
      </c>
    </row>
    <row r="36" spans="1:9" ht="17.399999999999999" x14ac:dyDescent="0.3">
      <c r="A36" s="53">
        <v>42</v>
      </c>
      <c r="B36" s="53" t="s">
        <v>306</v>
      </c>
      <c r="C36" s="53"/>
      <c r="D36" s="58">
        <v>12.321599999999991</v>
      </c>
      <c r="E36" s="53" t="s">
        <v>8</v>
      </c>
      <c r="F36" s="188"/>
      <c r="I36">
        <v>0</v>
      </c>
    </row>
    <row r="37" spans="1:9" ht="17.399999999999999" x14ac:dyDescent="0.3">
      <c r="A37" s="50">
        <v>43</v>
      </c>
      <c r="B37" s="50" t="s">
        <v>16</v>
      </c>
      <c r="C37" s="50"/>
      <c r="D37" s="56">
        <v>1.435500000000552</v>
      </c>
      <c r="E37" s="50" t="s">
        <v>8</v>
      </c>
      <c r="F37" s="188"/>
      <c r="I37">
        <v>1</v>
      </c>
    </row>
    <row r="38" spans="1:9" ht="17.399999999999999" x14ac:dyDescent="0.3">
      <c r="A38" s="50">
        <v>44</v>
      </c>
      <c r="B38" s="50" t="s">
        <v>16</v>
      </c>
      <c r="C38" s="50"/>
      <c r="D38" s="56">
        <v>1.3050000000000663</v>
      </c>
      <c r="E38" s="50" t="s">
        <v>8</v>
      </c>
      <c r="F38" s="188"/>
      <c r="I38">
        <v>1</v>
      </c>
    </row>
    <row r="39" spans="1:9" ht="17.399999999999999" x14ac:dyDescent="0.3">
      <c r="A39" s="50">
        <v>45</v>
      </c>
      <c r="B39" s="50" t="s">
        <v>16</v>
      </c>
      <c r="C39" s="50"/>
      <c r="D39" s="56">
        <v>1.2599999999999423</v>
      </c>
      <c r="E39" s="50" t="s">
        <v>8</v>
      </c>
      <c r="F39" s="188"/>
      <c r="I39">
        <v>1</v>
      </c>
    </row>
    <row r="40" spans="1:9" ht="17.399999999999999" x14ac:dyDescent="0.3">
      <c r="A40" s="50">
        <v>46</v>
      </c>
      <c r="B40" s="50" t="s">
        <v>16</v>
      </c>
      <c r="C40" s="50"/>
      <c r="D40" s="56">
        <v>1.2600000000000007</v>
      </c>
      <c r="E40" s="50" t="s">
        <v>8</v>
      </c>
      <c r="F40" s="188"/>
      <c r="I40">
        <v>1</v>
      </c>
    </row>
    <row r="41" spans="1:9" ht="17.399999999999999" x14ac:dyDescent="0.3">
      <c r="A41" s="50">
        <v>47</v>
      </c>
      <c r="B41" s="50" t="s">
        <v>16</v>
      </c>
      <c r="C41" s="50"/>
      <c r="D41" s="56">
        <v>1.3050000000001063</v>
      </c>
      <c r="E41" s="50" t="s">
        <v>8</v>
      </c>
      <c r="F41" s="188"/>
      <c r="I41">
        <v>1</v>
      </c>
    </row>
    <row r="42" spans="1:9" ht="17.399999999999999" x14ac:dyDescent="0.3">
      <c r="A42" s="50">
        <v>48</v>
      </c>
      <c r="B42" s="50" t="s">
        <v>16</v>
      </c>
      <c r="C42" s="50"/>
      <c r="D42" s="56">
        <v>1.1200000000051833</v>
      </c>
      <c r="E42" s="50" t="s">
        <v>8</v>
      </c>
      <c r="F42" s="188"/>
      <c r="I42">
        <v>1</v>
      </c>
    </row>
    <row r="43" spans="1:9" ht="17.399999999999999" x14ac:dyDescent="0.3">
      <c r="A43" s="50">
        <v>49</v>
      </c>
      <c r="B43" s="50" t="s">
        <v>16</v>
      </c>
      <c r="C43" s="50"/>
      <c r="D43" s="56">
        <v>2.6598600000005814</v>
      </c>
      <c r="E43" s="50" t="s">
        <v>8</v>
      </c>
      <c r="F43" s="188"/>
      <c r="I43">
        <v>1</v>
      </c>
    </row>
    <row r="44" spans="1:9" ht="17.399999999999999" x14ac:dyDescent="0.3">
      <c r="A44" s="50">
        <v>50</v>
      </c>
      <c r="B44" s="50" t="s">
        <v>16</v>
      </c>
      <c r="C44" s="50"/>
      <c r="D44" s="56">
        <v>1.3801649999925163</v>
      </c>
      <c r="E44" s="50" t="s">
        <v>8</v>
      </c>
      <c r="F44" s="188"/>
      <c r="I44">
        <v>1</v>
      </c>
    </row>
    <row r="45" spans="1:9" ht="17.399999999999999" x14ac:dyDescent="0.3">
      <c r="A45" s="50">
        <v>51</v>
      </c>
      <c r="B45" s="50" t="s">
        <v>16</v>
      </c>
      <c r="C45" s="50"/>
      <c r="D45" s="56">
        <v>1.2959999999998528</v>
      </c>
      <c r="E45" s="50" t="s">
        <v>8</v>
      </c>
      <c r="F45" s="188"/>
      <c r="I45">
        <v>1</v>
      </c>
    </row>
    <row r="46" spans="1:9" ht="17.399999999999999" x14ac:dyDescent="0.3">
      <c r="A46" s="53">
        <v>54</v>
      </c>
      <c r="B46" s="53" t="s">
        <v>51</v>
      </c>
      <c r="C46" s="53"/>
      <c r="D46" s="58">
        <v>1.8690000000001445</v>
      </c>
      <c r="E46" s="53" t="s">
        <v>8</v>
      </c>
      <c r="F46" s="188"/>
      <c r="I46">
        <v>0</v>
      </c>
    </row>
    <row r="47" spans="1:9" ht="17.399999999999999" x14ac:dyDescent="0.3">
      <c r="A47" s="2"/>
      <c r="B47" s="3"/>
      <c r="C47" s="3"/>
      <c r="D47" s="6">
        <f>SUM(D4:D46)</f>
        <v>688.62689515091256</v>
      </c>
      <c r="E47" s="3"/>
      <c r="F47" s="188"/>
    </row>
    <row r="48" spans="1:9" ht="17.399999999999999" x14ac:dyDescent="0.3">
      <c r="A48" s="50">
        <v>21</v>
      </c>
      <c r="B48" s="50" t="s">
        <v>305</v>
      </c>
      <c r="C48" s="50"/>
      <c r="D48" s="56">
        <v>40.56797500000296</v>
      </c>
      <c r="E48" s="50" t="s">
        <v>27</v>
      </c>
      <c r="F48" s="188" t="s">
        <v>28</v>
      </c>
      <c r="I48">
        <v>1</v>
      </c>
    </row>
    <row r="49" spans="1:9" ht="17.399999999999999" x14ac:dyDescent="0.3">
      <c r="A49" s="49">
        <v>32</v>
      </c>
      <c r="B49" s="49" t="s">
        <v>84</v>
      </c>
      <c r="C49" s="49"/>
      <c r="D49" s="55">
        <v>23.33714999999933</v>
      </c>
      <c r="E49" s="49" t="s">
        <v>27</v>
      </c>
      <c r="F49" s="188"/>
      <c r="I49">
        <f>52/315</f>
        <v>0.16507936507936508</v>
      </c>
    </row>
    <row r="50" spans="1:9" ht="17.399999999999999" x14ac:dyDescent="0.3">
      <c r="A50" s="2"/>
      <c r="B50" s="3"/>
      <c r="C50" s="3"/>
      <c r="D50" s="6">
        <f>SUM(D48:D49)</f>
        <v>63.905125000002286</v>
      </c>
      <c r="E50" s="3"/>
      <c r="F50" s="188"/>
    </row>
    <row r="51" spans="1:9" ht="17.399999999999999" x14ac:dyDescent="0.3">
      <c r="A51" s="120">
        <v>19</v>
      </c>
      <c r="B51" s="120" t="s">
        <v>165</v>
      </c>
      <c r="C51" s="120" t="s">
        <v>304</v>
      </c>
      <c r="D51" s="125">
        <v>12.866749999999488</v>
      </c>
      <c r="E51" s="120" t="s">
        <v>30</v>
      </c>
      <c r="F51" s="188" t="s">
        <v>31</v>
      </c>
      <c r="I51">
        <v>1</v>
      </c>
    </row>
    <row r="52" spans="1:9" ht="17.399999999999999" x14ac:dyDescent="0.3">
      <c r="A52" s="53">
        <v>20</v>
      </c>
      <c r="B52" s="53" t="s">
        <v>303</v>
      </c>
      <c r="C52" s="53" t="s">
        <v>302</v>
      </c>
      <c r="D52" s="58">
        <v>11.237700000000453</v>
      </c>
      <c r="E52" s="53" t="s">
        <v>30</v>
      </c>
      <c r="F52" s="188"/>
      <c r="I52">
        <v>0</v>
      </c>
    </row>
    <row r="53" spans="1:9" ht="17.399999999999999" x14ac:dyDescent="0.3">
      <c r="A53" s="2"/>
      <c r="B53" s="3"/>
      <c r="C53" s="29"/>
      <c r="D53" s="6">
        <f>SUM(D51:D52)</f>
        <v>24.104449999999943</v>
      </c>
      <c r="E53" s="3"/>
      <c r="F53" s="188"/>
    </row>
    <row r="54" spans="1:9" ht="17.399999999999999" x14ac:dyDescent="0.3">
      <c r="A54" s="121">
        <v>22</v>
      </c>
      <c r="B54" s="121" t="s">
        <v>72</v>
      </c>
      <c r="C54" s="121" t="s">
        <v>301</v>
      </c>
      <c r="D54" s="126">
        <v>5.6249999999949569</v>
      </c>
      <c r="E54" s="121" t="s">
        <v>30</v>
      </c>
      <c r="F54" s="188" t="s">
        <v>36</v>
      </c>
      <c r="I54">
        <f>1/12</f>
        <v>8.3333333333333329E-2</v>
      </c>
    </row>
    <row r="55" spans="1:9" ht="17.399999999999999" x14ac:dyDescent="0.3">
      <c r="A55" s="2"/>
      <c r="B55" s="3"/>
      <c r="C55" s="3"/>
      <c r="D55" s="6">
        <f>SUM(D54)</f>
        <v>5.6249999999949569</v>
      </c>
      <c r="E55" s="3"/>
      <c r="F55" s="188"/>
    </row>
    <row r="56" spans="1:9" ht="17.399999999999999" x14ac:dyDescent="0.3">
      <c r="A56" s="51">
        <v>9</v>
      </c>
      <c r="B56" s="51" t="s">
        <v>59</v>
      </c>
      <c r="C56" s="51"/>
      <c r="D56" s="57">
        <v>56.066048612069807</v>
      </c>
      <c r="E56" s="51" t="s">
        <v>53</v>
      </c>
      <c r="F56" s="188" t="s">
        <v>61</v>
      </c>
      <c r="I56">
        <f>1/12</f>
        <v>8.3333333333333329E-2</v>
      </c>
    </row>
    <row r="57" spans="1:9" ht="17.399999999999999" x14ac:dyDescent="0.3">
      <c r="A57" s="2"/>
      <c r="B57" s="3"/>
      <c r="C57" s="3"/>
      <c r="D57" s="6">
        <f>SUM(D56)</f>
        <v>56.066048612069807</v>
      </c>
      <c r="E57" s="3"/>
      <c r="F57" s="188"/>
    </row>
    <row r="58" spans="1:9" ht="17.399999999999999" x14ac:dyDescent="0.3">
      <c r="A58" s="53">
        <v>11</v>
      </c>
      <c r="B58" s="53" t="s">
        <v>55</v>
      </c>
      <c r="C58" s="53"/>
      <c r="D58" s="58">
        <v>47.435056888564553</v>
      </c>
      <c r="E58" s="53" t="s">
        <v>53</v>
      </c>
      <c r="F58" s="195" t="s">
        <v>54</v>
      </c>
      <c r="I58">
        <v>0</v>
      </c>
    </row>
    <row r="59" spans="1:9" ht="17.399999999999999" x14ac:dyDescent="0.3">
      <c r="A59" s="121">
        <v>40</v>
      </c>
      <c r="B59" s="121" t="s">
        <v>51</v>
      </c>
      <c r="C59" s="121" t="s">
        <v>52</v>
      </c>
      <c r="D59" s="126">
        <v>15.645599999999961</v>
      </c>
      <c r="E59" s="121" t="s">
        <v>53</v>
      </c>
      <c r="F59" s="195"/>
      <c r="I59">
        <f>1/12</f>
        <v>8.3333333333333329E-2</v>
      </c>
    </row>
    <row r="60" spans="1:9" ht="17.399999999999999" x14ac:dyDescent="0.3">
      <c r="A60" s="121">
        <v>41</v>
      </c>
      <c r="B60" s="121" t="s">
        <v>51</v>
      </c>
      <c r="C60" s="121" t="s">
        <v>300</v>
      </c>
      <c r="D60" s="126">
        <v>15.213000000000093</v>
      </c>
      <c r="E60" s="121" t="s">
        <v>53</v>
      </c>
      <c r="F60" s="195"/>
      <c r="I60">
        <f>1/12</f>
        <v>8.3333333333333329E-2</v>
      </c>
    </row>
    <row r="61" spans="1:9" ht="18" thickBot="1" x14ac:dyDescent="0.35">
      <c r="A61" s="2"/>
      <c r="B61" s="3"/>
      <c r="C61" s="7"/>
      <c r="D61" s="20">
        <f>SUM(D58:D60)</f>
        <v>78.293656888564612</v>
      </c>
      <c r="E61" s="3"/>
      <c r="F61" s="195"/>
    </row>
    <row r="62" spans="1:9" ht="17.399999999999999" x14ac:dyDescent="0.3">
      <c r="C62" s="164" t="s">
        <v>56</v>
      </c>
      <c r="D62" s="167">
        <f>SUM(D4,D5,D6,D7,D8,D9,D10,D11,D12,D13,D14,D15,D16,D17,D18,D19,D20,D21,D22,D23,D24,D25,D26,D27,D28,D29,D30,D31,D32,D33)+SUM(D34,D35,D36,D37,D38,D39,D40,D41,D42,D43,D44,D45,D46,D48,D49,D51,D52,D54,D56,D58,D59,D60)</f>
        <v>916.62117565154415</v>
      </c>
    </row>
    <row r="63" spans="1:9" ht="28.8" x14ac:dyDescent="0.3">
      <c r="C63" s="165" t="s">
        <v>961</v>
      </c>
      <c r="D63" s="166">
        <f>(SUM(I:I))/COUNTA(I:I)</f>
        <v>0.60398351648351634</v>
      </c>
    </row>
  </sheetData>
  <mergeCells count="13">
    <mergeCell ref="G2:H2"/>
    <mergeCell ref="A1:F1"/>
    <mergeCell ref="F58:F61"/>
    <mergeCell ref="A2:A3"/>
    <mergeCell ref="B2:B3"/>
    <mergeCell ref="C2:C3"/>
    <mergeCell ref="D2:D3"/>
    <mergeCell ref="E2:F2"/>
    <mergeCell ref="F4:F47"/>
    <mergeCell ref="F48:F50"/>
    <mergeCell ref="F51:F53"/>
    <mergeCell ref="F54:F55"/>
    <mergeCell ref="F56:F57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52A7A-135E-4A5D-B17F-6574F8F8CDBD}">
  <sheetPr codeName="Feuil19"/>
  <dimension ref="A1:I9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44140625" bestFit="1" customWidth="1"/>
    <col min="3" max="3" width="32.33203125" bestFit="1" customWidth="1"/>
    <col min="4" max="4" width="17.33203125" style="12" bestFit="1" customWidth="1"/>
    <col min="5" max="5" width="28.5546875" bestFit="1" customWidth="1"/>
    <col min="6" max="6" width="50.109375" bestFit="1" customWidth="1"/>
    <col min="7" max="7" width="5.44140625" customWidth="1"/>
    <col min="8" max="8" width="19.33203125" bestFit="1" customWidth="1"/>
    <col min="9" max="9" width="0" hidden="1" customWidth="1"/>
    <col min="10" max="10" width="6.6640625" customWidth="1"/>
    <col min="11" max="11" width="16.33203125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54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2</v>
      </c>
      <c r="B4" s="50" t="s">
        <v>220</v>
      </c>
      <c r="C4" s="50"/>
      <c r="D4" s="56">
        <v>4.3819947092963947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3</v>
      </c>
      <c r="B5" s="50" t="s">
        <v>50</v>
      </c>
      <c r="C5" s="50"/>
      <c r="D5" s="56">
        <v>3.5212973442981066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50">
        <v>7</v>
      </c>
      <c r="B6" s="50" t="s">
        <v>16</v>
      </c>
      <c r="C6" s="50"/>
      <c r="D6" s="56">
        <v>3.0134999999999947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50">
        <v>11</v>
      </c>
      <c r="B7" s="50" t="s">
        <v>20</v>
      </c>
      <c r="C7" s="50"/>
      <c r="D7" s="56">
        <v>62.189423278177927</v>
      </c>
      <c r="E7" s="50" t="s">
        <v>8</v>
      </c>
      <c r="F7" s="182"/>
      <c r="I7">
        <v>1</v>
      </c>
    </row>
    <row r="8" spans="1:9" ht="17.399999999999999" x14ac:dyDescent="0.3">
      <c r="A8" s="50">
        <v>14</v>
      </c>
      <c r="B8" s="50" t="s">
        <v>361</v>
      </c>
      <c r="C8" s="50"/>
      <c r="D8" s="56">
        <v>78.568033454776142</v>
      </c>
      <c r="E8" s="50" t="s">
        <v>8</v>
      </c>
      <c r="F8" s="182"/>
      <c r="I8">
        <v>1</v>
      </c>
    </row>
    <row r="9" spans="1:9" ht="17.399999999999999" x14ac:dyDescent="0.3">
      <c r="A9" s="50">
        <v>15</v>
      </c>
      <c r="B9" s="50" t="s">
        <v>22</v>
      </c>
      <c r="C9" s="50"/>
      <c r="D9" s="56">
        <v>5.05599999999977</v>
      </c>
      <c r="E9" s="50" t="s">
        <v>8</v>
      </c>
      <c r="F9" s="182"/>
      <c r="I9">
        <v>1</v>
      </c>
    </row>
    <row r="10" spans="1:9" ht="17.399999999999999" x14ac:dyDescent="0.3">
      <c r="A10" s="50">
        <v>19</v>
      </c>
      <c r="B10" s="50" t="s">
        <v>50</v>
      </c>
      <c r="C10" s="50" t="s">
        <v>360</v>
      </c>
      <c r="D10" s="56">
        <v>4.4063999999999357</v>
      </c>
      <c r="E10" s="50" t="s">
        <v>8</v>
      </c>
      <c r="F10" s="182"/>
      <c r="I10">
        <v>1</v>
      </c>
    </row>
    <row r="11" spans="1:9" ht="17.399999999999999" x14ac:dyDescent="0.3">
      <c r="A11" s="50">
        <v>20</v>
      </c>
      <c r="B11" s="50" t="s">
        <v>50</v>
      </c>
      <c r="C11" s="50" t="s">
        <v>359</v>
      </c>
      <c r="D11" s="56">
        <v>4.4675999999999263</v>
      </c>
      <c r="E11" s="50" t="s">
        <v>8</v>
      </c>
      <c r="F11" s="182"/>
      <c r="I11">
        <v>1</v>
      </c>
    </row>
    <row r="12" spans="1:9" ht="17.399999999999999" x14ac:dyDescent="0.3">
      <c r="A12" s="50">
        <v>26</v>
      </c>
      <c r="B12" s="50" t="s">
        <v>358</v>
      </c>
      <c r="C12" s="50"/>
      <c r="D12" s="56">
        <v>3.0122468779153571</v>
      </c>
      <c r="E12" s="50" t="s">
        <v>8</v>
      </c>
      <c r="F12" s="182"/>
      <c r="I12">
        <v>1</v>
      </c>
    </row>
    <row r="13" spans="1:9" ht="17.399999999999999" x14ac:dyDescent="0.3">
      <c r="A13" s="50">
        <v>27</v>
      </c>
      <c r="B13" s="50" t="s">
        <v>20</v>
      </c>
      <c r="C13" s="50"/>
      <c r="D13" s="56">
        <v>55.018180000040907</v>
      </c>
      <c r="E13" s="50" t="s">
        <v>8</v>
      </c>
      <c r="F13" s="182"/>
      <c r="I13">
        <v>1</v>
      </c>
    </row>
    <row r="14" spans="1:9" ht="17.399999999999999" x14ac:dyDescent="0.3">
      <c r="A14" s="50">
        <v>32</v>
      </c>
      <c r="B14" s="50" t="s">
        <v>16</v>
      </c>
      <c r="C14" s="50"/>
      <c r="D14" s="56">
        <v>1.7400000000002183</v>
      </c>
      <c r="E14" s="50" t="s">
        <v>8</v>
      </c>
      <c r="F14" s="182"/>
      <c r="I14">
        <v>1</v>
      </c>
    </row>
    <row r="15" spans="1:9" ht="17.399999999999999" x14ac:dyDescent="0.3">
      <c r="A15" s="50">
        <v>41</v>
      </c>
      <c r="B15" s="50" t="s">
        <v>16</v>
      </c>
      <c r="C15" s="50"/>
      <c r="D15" s="56">
        <v>1.9849999970265684</v>
      </c>
      <c r="E15" s="50" t="s">
        <v>8</v>
      </c>
      <c r="F15" s="182"/>
      <c r="I15">
        <v>1</v>
      </c>
    </row>
    <row r="16" spans="1:9" ht="17.399999999999999" x14ac:dyDescent="0.3">
      <c r="A16" s="50">
        <v>45</v>
      </c>
      <c r="B16" s="50" t="s">
        <v>20</v>
      </c>
      <c r="C16" s="50"/>
      <c r="D16" s="56">
        <v>61.537793652821222</v>
      </c>
      <c r="E16" s="50" t="s">
        <v>8</v>
      </c>
      <c r="F16" s="182"/>
      <c r="I16">
        <v>1</v>
      </c>
    </row>
    <row r="17" spans="1:9" ht="17.399999999999999" x14ac:dyDescent="0.3">
      <c r="A17" s="50">
        <v>47</v>
      </c>
      <c r="B17" s="50" t="s">
        <v>20</v>
      </c>
      <c r="C17" s="50"/>
      <c r="D17" s="56">
        <v>22.807340229953216</v>
      </c>
      <c r="E17" s="50" t="s">
        <v>8</v>
      </c>
      <c r="F17" s="182"/>
      <c r="I17">
        <v>1</v>
      </c>
    </row>
    <row r="18" spans="1:9" ht="17.399999999999999" x14ac:dyDescent="0.3">
      <c r="A18" s="53">
        <v>48</v>
      </c>
      <c r="B18" s="53" t="s">
        <v>225</v>
      </c>
      <c r="C18" s="53" t="s">
        <v>357</v>
      </c>
      <c r="D18" s="58">
        <v>19.390349999998861</v>
      </c>
      <c r="E18" s="53" t="s">
        <v>8</v>
      </c>
      <c r="F18" s="182"/>
      <c r="I18">
        <v>0</v>
      </c>
    </row>
    <row r="19" spans="1:9" ht="17.399999999999999" x14ac:dyDescent="0.3">
      <c r="A19" s="53">
        <v>49</v>
      </c>
      <c r="B19" s="53" t="s">
        <v>225</v>
      </c>
      <c r="C19" s="53" t="s">
        <v>357</v>
      </c>
      <c r="D19" s="58">
        <v>7.8298062163924742</v>
      </c>
      <c r="E19" s="53" t="s">
        <v>8</v>
      </c>
      <c r="F19" s="182"/>
      <c r="I19">
        <v>0</v>
      </c>
    </row>
    <row r="20" spans="1:9" ht="17.399999999999999" x14ac:dyDescent="0.3">
      <c r="A20" s="53">
        <v>50</v>
      </c>
      <c r="B20" s="53" t="s">
        <v>225</v>
      </c>
      <c r="C20" s="53" t="s">
        <v>357</v>
      </c>
      <c r="D20" s="58">
        <v>5.8710014065913994</v>
      </c>
      <c r="E20" s="53" t="s">
        <v>8</v>
      </c>
      <c r="F20" s="182"/>
      <c r="I20">
        <v>0</v>
      </c>
    </row>
    <row r="21" spans="1:9" ht="17.399999999999999" x14ac:dyDescent="0.3">
      <c r="A21" s="53">
        <v>51</v>
      </c>
      <c r="B21" s="53" t="s">
        <v>225</v>
      </c>
      <c r="C21" s="53" t="s">
        <v>357</v>
      </c>
      <c r="D21" s="58">
        <v>33.58971573996066</v>
      </c>
      <c r="E21" s="53" t="s">
        <v>8</v>
      </c>
      <c r="F21" s="182"/>
      <c r="I21">
        <v>0</v>
      </c>
    </row>
    <row r="22" spans="1:9" ht="17.399999999999999" x14ac:dyDescent="0.3">
      <c r="A22" s="53">
        <v>52</v>
      </c>
      <c r="B22" s="53" t="s">
        <v>225</v>
      </c>
      <c r="C22" s="53" t="s">
        <v>357</v>
      </c>
      <c r="D22" s="58">
        <v>4.8719918956312478</v>
      </c>
      <c r="E22" s="53" t="s">
        <v>8</v>
      </c>
      <c r="F22" s="182"/>
      <c r="I22">
        <v>0</v>
      </c>
    </row>
    <row r="23" spans="1:9" ht="17.399999999999999" x14ac:dyDescent="0.3">
      <c r="A23" s="53">
        <v>53</v>
      </c>
      <c r="B23" s="53" t="s">
        <v>225</v>
      </c>
      <c r="C23" s="53" t="s">
        <v>357</v>
      </c>
      <c r="D23" s="58">
        <v>8.0225000000000843</v>
      </c>
      <c r="E23" s="53" t="s">
        <v>8</v>
      </c>
      <c r="F23" s="182"/>
      <c r="I23">
        <v>0</v>
      </c>
    </row>
    <row r="24" spans="1:9" ht="17.399999999999999" x14ac:dyDescent="0.3">
      <c r="A24" s="53">
        <v>54</v>
      </c>
      <c r="B24" s="53" t="s">
        <v>225</v>
      </c>
      <c r="C24" s="53" t="s">
        <v>357</v>
      </c>
      <c r="D24" s="58">
        <v>3.8499999999996501</v>
      </c>
      <c r="E24" s="53" t="s">
        <v>8</v>
      </c>
      <c r="F24" s="182"/>
      <c r="I24">
        <v>0</v>
      </c>
    </row>
    <row r="25" spans="1:9" ht="17.399999999999999" x14ac:dyDescent="0.3">
      <c r="A25" s="53">
        <v>55</v>
      </c>
      <c r="B25" s="53" t="s">
        <v>225</v>
      </c>
      <c r="C25" s="53" t="s">
        <v>357</v>
      </c>
      <c r="D25" s="58">
        <v>30.914174999997872</v>
      </c>
      <c r="E25" s="53" t="s">
        <v>8</v>
      </c>
      <c r="F25" s="182"/>
      <c r="I25">
        <v>0</v>
      </c>
    </row>
    <row r="26" spans="1:9" ht="17.399999999999999" x14ac:dyDescent="0.3">
      <c r="A26" s="50">
        <v>67</v>
      </c>
      <c r="B26" s="50" t="s">
        <v>20</v>
      </c>
      <c r="C26" s="50"/>
      <c r="D26" s="56">
        <v>22.650860005935719</v>
      </c>
      <c r="E26" s="50" t="s">
        <v>8</v>
      </c>
      <c r="F26" s="182"/>
      <c r="I26">
        <v>1</v>
      </c>
    </row>
    <row r="27" spans="1:9" ht="17.399999999999999" x14ac:dyDescent="0.3">
      <c r="A27" s="50">
        <v>72</v>
      </c>
      <c r="B27" s="50" t="s">
        <v>20</v>
      </c>
      <c r="C27" s="50"/>
      <c r="D27" s="56">
        <v>37.08089012827228</v>
      </c>
      <c r="E27" s="50" t="s">
        <v>8</v>
      </c>
      <c r="F27" s="182"/>
      <c r="I27">
        <v>1</v>
      </c>
    </row>
    <row r="28" spans="1:9" ht="17.399999999999999" x14ac:dyDescent="0.3">
      <c r="A28" s="50">
        <v>73</v>
      </c>
      <c r="B28" s="50" t="s">
        <v>237</v>
      </c>
      <c r="C28" s="50"/>
      <c r="D28" s="56">
        <v>4.32</v>
      </c>
      <c r="E28" s="50" t="s">
        <v>8</v>
      </c>
      <c r="F28" s="182"/>
      <c r="I28">
        <v>1</v>
      </c>
    </row>
    <row r="29" spans="1:9" ht="17.399999999999999" x14ac:dyDescent="0.3">
      <c r="A29" s="50">
        <v>76</v>
      </c>
      <c r="B29" s="50" t="s">
        <v>80</v>
      </c>
      <c r="C29" s="50"/>
      <c r="D29" s="56">
        <v>2.4441527610642533</v>
      </c>
      <c r="E29" s="50" t="s">
        <v>8</v>
      </c>
      <c r="F29" s="182"/>
      <c r="I29">
        <v>1</v>
      </c>
    </row>
    <row r="30" spans="1:9" ht="17.399999999999999" x14ac:dyDescent="0.3">
      <c r="A30" s="50">
        <v>77</v>
      </c>
      <c r="B30" s="50" t="s">
        <v>16</v>
      </c>
      <c r="C30" s="50"/>
      <c r="D30" s="56">
        <v>1.8450000000000055</v>
      </c>
      <c r="E30" s="50" t="s">
        <v>8</v>
      </c>
      <c r="F30" s="182"/>
      <c r="I30">
        <v>1</v>
      </c>
    </row>
    <row r="31" spans="1:9" ht="17.399999999999999" x14ac:dyDescent="0.3">
      <c r="A31" s="50">
        <v>78</v>
      </c>
      <c r="B31" s="50" t="s">
        <v>16</v>
      </c>
      <c r="C31" s="50"/>
      <c r="D31" s="56">
        <v>1.8450000000000002</v>
      </c>
      <c r="E31" s="50" t="s">
        <v>8</v>
      </c>
      <c r="F31" s="182"/>
      <c r="I31">
        <v>1</v>
      </c>
    </row>
    <row r="32" spans="1:9" ht="17.399999999999999" x14ac:dyDescent="0.3">
      <c r="A32" s="50">
        <v>79</v>
      </c>
      <c r="B32" s="50" t="s">
        <v>356</v>
      </c>
      <c r="C32" s="50"/>
      <c r="D32" s="56">
        <v>3.0600000000000742</v>
      </c>
      <c r="E32" s="50" t="s">
        <v>8</v>
      </c>
      <c r="F32" s="182"/>
      <c r="I32">
        <v>1</v>
      </c>
    </row>
    <row r="33" spans="1:9" ht="17.399999999999999" x14ac:dyDescent="0.3">
      <c r="A33" s="50">
        <v>80</v>
      </c>
      <c r="B33" s="50" t="s">
        <v>356</v>
      </c>
      <c r="C33" s="50"/>
      <c r="D33" s="56">
        <v>3.0599999999998166</v>
      </c>
      <c r="E33" s="50" t="s">
        <v>8</v>
      </c>
      <c r="F33" s="182"/>
      <c r="I33">
        <v>1</v>
      </c>
    </row>
    <row r="34" spans="1:9" ht="17.399999999999999" x14ac:dyDescent="0.3">
      <c r="A34" s="50">
        <v>82</v>
      </c>
      <c r="B34" s="50" t="s">
        <v>80</v>
      </c>
      <c r="C34" s="50"/>
      <c r="D34" s="56">
        <v>2.4439999999980357</v>
      </c>
      <c r="E34" s="50" t="s">
        <v>8</v>
      </c>
      <c r="F34" s="182"/>
      <c r="I34">
        <v>1</v>
      </c>
    </row>
    <row r="35" spans="1:9" ht="17.399999999999999" x14ac:dyDescent="0.3">
      <c r="A35" s="2"/>
      <c r="B35" s="3"/>
      <c r="C35" s="3"/>
      <c r="D35" s="6">
        <f>SUM(D4:D34)</f>
        <v>504.79425269814811</v>
      </c>
      <c r="E35" s="3"/>
      <c r="F35" s="182"/>
    </row>
    <row r="36" spans="1:9" ht="17.399999999999999" x14ac:dyDescent="0.3">
      <c r="A36" s="49">
        <v>1</v>
      </c>
      <c r="B36" s="49" t="s">
        <v>7</v>
      </c>
      <c r="C36" s="49" t="s">
        <v>355</v>
      </c>
      <c r="D36" s="55">
        <v>30.62466460367482</v>
      </c>
      <c r="E36" s="49" t="s">
        <v>39</v>
      </c>
      <c r="F36" s="182" t="s">
        <v>69</v>
      </c>
      <c r="I36">
        <f>52/315</f>
        <v>0.16507936507936508</v>
      </c>
    </row>
    <row r="37" spans="1:9" ht="17.399999999999999" x14ac:dyDescent="0.3">
      <c r="A37" s="50">
        <v>4</v>
      </c>
      <c r="B37" s="50" t="s">
        <v>354</v>
      </c>
      <c r="C37" s="50" t="s">
        <v>353</v>
      </c>
      <c r="D37" s="56">
        <v>56.009239999999352</v>
      </c>
      <c r="E37" s="50" t="s">
        <v>39</v>
      </c>
      <c r="F37" s="182"/>
      <c r="I37">
        <v>1</v>
      </c>
    </row>
    <row r="38" spans="1:9" ht="17.399999999999999" x14ac:dyDescent="0.3">
      <c r="A38" s="50">
        <v>5</v>
      </c>
      <c r="B38" s="50" t="s">
        <v>95</v>
      </c>
      <c r="C38" s="50"/>
      <c r="D38" s="56">
        <v>149.30918693000194</v>
      </c>
      <c r="E38" s="50" t="s">
        <v>39</v>
      </c>
      <c r="F38" s="182"/>
      <c r="I38">
        <v>1</v>
      </c>
    </row>
    <row r="39" spans="1:9" ht="17.399999999999999" x14ac:dyDescent="0.3">
      <c r="A39" s="49">
        <v>6</v>
      </c>
      <c r="B39" s="49" t="s">
        <v>7</v>
      </c>
      <c r="C39" s="49"/>
      <c r="D39" s="55">
        <v>15.547400000000076</v>
      </c>
      <c r="E39" s="49" t="s">
        <v>39</v>
      </c>
      <c r="F39" s="182"/>
      <c r="I39">
        <f>52/315</f>
        <v>0.16507936507936508</v>
      </c>
    </row>
    <row r="40" spans="1:9" ht="17.399999999999999" x14ac:dyDescent="0.3">
      <c r="A40" s="49">
        <v>8</v>
      </c>
      <c r="B40" s="49" t="s">
        <v>7</v>
      </c>
      <c r="C40" s="49"/>
      <c r="D40" s="55">
        <v>15.62795000000005</v>
      </c>
      <c r="E40" s="49" t="s">
        <v>39</v>
      </c>
      <c r="F40" s="182"/>
      <c r="I40">
        <f>52/315</f>
        <v>0.16507936507936508</v>
      </c>
    </row>
    <row r="41" spans="1:9" ht="17.399999999999999" x14ac:dyDescent="0.3">
      <c r="A41" s="50">
        <v>9</v>
      </c>
      <c r="B41" s="50" t="s">
        <v>352</v>
      </c>
      <c r="C41" s="50" t="s">
        <v>351</v>
      </c>
      <c r="D41" s="56">
        <v>15.626914999999572</v>
      </c>
      <c r="E41" s="50" t="s">
        <v>39</v>
      </c>
      <c r="F41" s="182"/>
      <c r="I41">
        <v>1</v>
      </c>
    </row>
    <row r="42" spans="1:9" ht="17.399999999999999" x14ac:dyDescent="0.3">
      <c r="A42" s="50">
        <v>10</v>
      </c>
      <c r="B42" s="50" t="s">
        <v>352</v>
      </c>
      <c r="C42" s="50" t="s">
        <v>351</v>
      </c>
      <c r="D42" s="56">
        <v>15.451400000000266</v>
      </c>
      <c r="E42" s="50" t="s">
        <v>39</v>
      </c>
      <c r="F42" s="182"/>
      <c r="I42">
        <v>1</v>
      </c>
    </row>
    <row r="43" spans="1:9" ht="17.399999999999999" x14ac:dyDescent="0.3">
      <c r="A43" s="49">
        <v>12</v>
      </c>
      <c r="B43" s="49" t="s">
        <v>7</v>
      </c>
      <c r="C43" s="49"/>
      <c r="D43" s="55">
        <v>10.342399999999204</v>
      </c>
      <c r="E43" s="49" t="s">
        <v>39</v>
      </c>
      <c r="F43" s="182"/>
      <c r="I43">
        <f>52/315</f>
        <v>0.16507936507936508</v>
      </c>
    </row>
    <row r="44" spans="1:9" ht="17.399999999999999" x14ac:dyDescent="0.3">
      <c r="A44" s="50">
        <v>13</v>
      </c>
      <c r="B44" s="50" t="s">
        <v>341</v>
      </c>
      <c r="C44" s="50"/>
      <c r="D44" s="56">
        <v>19.874362500023818</v>
      </c>
      <c r="E44" s="50" t="s">
        <v>39</v>
      </c>
      <c r="F44" s="182"/>
      <c r="I44">
        <v>1</v>
      </c>
    </row>
    <row r="45" spans="1:9" ht="17.399999999999999" x14ac:dyDescent="0.3">
      <c r="A45" s="50">
        <v>16</v>
      </c>
      <c r="B45" s="50" t="s">
        <v>41</v>
      </c>
      <c r="C45" s="50" t="s">
        <v>351</v>
      </c>
      <c r="D45" s="56">
        <v>12.347331777709744</v>
      </c>
      <c r="E45" s="50" t="s">
        <v>39</v>
      </c>
      <c r="F45" s="182"/>
      <c r="I45">
        <v>1</v>
      </c>
    </row>
    <row r="46" spans="1:9" ht="17.399999999999999" x14ac:dyDescent="0.3">
      <c r="A46" s="49">
        <v>17</v>
      </c>
      <c r="B46" s="49" t="s">
        <v>15</v>
      </c>
      <c r="C46" s="49"/>
      <c r="D46" s="55">
        <v>20.333600000000818</v>
      </c>
      <c r="E46" s="49" t="s">
        <v>39</v>
      </c>
      <c r="F46" s="182"/>
      <c r="I46">
        <f>52/315</f>
        <v>0.16507936507936508</v>
      </c>
    </row>
    <row r="47" spans="1:9" ht="17.399999999999999" x14ac:dyDescent="0.3">
      <c r="A47" s="49">
        <v>21</v>
      </c>
      <c r="B47" s="49" t="s">
        <v>51</v>
      </c>
      <c r="C47" s="49" t="s">
        <v>199</v>
      </c>
      <c r="D47" s="55">
        <v>24.929600000000001</v>
      </c>
      <c r="E47" s="49" t="s">
        <v>39</v>
      </c>
      <c r="F47" s="182"/>
      <c r="I47">
        <f>52/315</f>
        <v>0.16507936507936508</v>
      </c>
    </row>
    <row r="48" spans="1:9" ht="17.399999999999999" x14ac:dyDescent="0.3">
      <c r="A48" s="49">
        <v>23</v>
      </c>
      <c r="B48" s="49" t="s">
        <v>7</v>
      </c>
      <c r="C48" s="49"/>
      <c r="D48" s="55">
        <v>12.402775000003459</v>
      </c>
      <c r="E48" s="49" t="s">
        <v>39</v>
      </c>
      <c r="F48" s="182"/>
      <c r="I48">
        <f>52/315</f>
        <v>0.16507936507936508</v>
      </c>
    </row>
    <row r="49" spans="1:9" ht="17.399999999999999" x14ac:dyDescent="0.3">
      <c r="A49" s="50">
        <v>24</v>
      </c>
      <c r="B49" s="50" t="s">
        <v>21</v>
      </c>
      <c r="C49" s="50"/>
      <c r="D49" s="56">
        <v>38.110750000001552</v>
      </c>
      <c r="E49" s="50" t="s">
        <v>39</v>
      </c>
      <c r="F49" s="182"/>
      <c r="I49">
        <v>1</v>
      </c>
    </row>
    <row r="50" spans="1:9" ht="17.399999999999999" x14ac:dyDescent="0.3">
      <c r="A50" s="50">
        <v>25</v>
      </c>
      <c r="B50" s="50" t="s">
        <v>98</v>
      </c>
      <c r="C50" s="50"/>
      <c r="D50" s="56">
        <v>62.268275000001083</v>
      </c>
      <c r="E50" s="50" t="s">
        <v>39</v>
      </c>
      <c r="F50" s="182"/>
      <c r="I50">
        <v>1</v>
      </c>
    </row>
    <row r="51" spans="1:9" ht="17.399999999999999" x14ac:dyDescent="0.3">
      <c r="A51" s="49">
        <v>31</v>
      </c>
      <c r="B51" s="49" t="s">
        <v>44</v>
      </c>
      <c r="C51" s="49" t="s">
        <v>350</v>
      </c>
      <c r="D51" s="55">
        <v>24.692299999991963</v>
      </c>
      <c r="E51" s="49" t="s">
        <v>39</v>
      </c>
      <c r="F51" s="182"/>
      <c r="I51">
        <f>52/315</f>
        <v>0.16507936507936508</v>
      </c>
    </row>
    <row r="52" spans="1:9" ht="17.399999999999999" x14ac:dyDescent="0.3">
      <c r="A52" s="53">
        <v>33</v>
      </c>
      <c r="B52" s="53" t="s">
        <v>349</v>
      </c>
      <c r="C52" s="53" t="s">
        <v>348</v>
      </c>
      <c r="D52" s="58">
        <v>98.648399999997324</v>
      </c>
      <c r="E52" s="53" t="s">
        <v>39</v>
      </c>
      <c r="F52" s="182"/>
      <c r="I52">
        <v>0</v>
      </c>
    </row>
    <row r="53" spans="1:9" ht="17.399999999999999" x14ac:dyDescent="0.3">
      <c r="A53" s="2"/>
      <c r="B53" s="3"/>
      <c r="C53" s="3"/>
      <c r="D53" s="6">
        <f>SUM(D36:D52)</f>
        <v>622.14655081140506</v>
      </c>
      <c r="E53" s="3"/>
      <c r="F53" s="182"/>
    </row>
    <row r="54" spans="1:9" ht="17.399999999999999" x14ac:dyDescent="0.3">
      <c r="A54" s="50">
        <v>34</v>
      </c>
      <c r="B54" s="50" t="s">
        <v>347</v>
      </c>
      <c r="C54" s="50"/>
      <c r="D54" s="56">
        <v>5.0680499999998689</v>
      </c>
      <c r="E54" s="50" t="s">
        <v>30</v>
      </c>
      <c r="F54" s="182" t="s">
        <v>31</v>
      </c>
      <c r="I54">
        <v>1</v>
      </c>
    </row>
    <row r="55" spans="1:9" ht="17.399999999999999" x14ac:dyDescent="0.3">
      <c r="A55" s="50">
        <v>35</v>
      </c>
      <c r="B55" s="50" t="s">
        <v>181</v>
      </c>
      <c r="C55" s="50" t="s">
        <v>346</v>
      </c>
      <c r="D55" s="56">
        <v>28.421427025812982</v>
      </c>
      <c r="E55" s="50" t="s">
        <v>30</v>
      </c>
      <c r="F55" s="182"/>
      <c r="I55">
        <v>1</v>
      </c>
    </row>
    <row r="56" spans="1:9" ht="17.399999999999999" x14ac:dyDescent="0.3">
      <c r="A56" s="50">
        <v>36</v>
      </c>
      <c r="B56" s="50" t="s">
        <v>51</v>
      </c>
      <c r="C56" s="50" t="s">
        <v>345</v>
      </c>
      <c r="D56" s="56">
        <v>6.83259999999951</v>
      </c>
      <c r="E56" s="50" t="s">
        <v>30</v>
      </c>
      <c r="F56" s="182"/>
      <c r="I56">
        <v>1</v>
      </c>
    </row>
    <row r="57" spans="1:9" ht="17.399999999999999" x14ac:dyDescent="0.3">
      <c r="A57" s="50">
        <v>37</v>
      </c>
      <c r="B57" s="50" t="s">
        <v>29</v>
      </c>
      <c r="C57" s="50" t="s">
        <v>344</v>
      </c>
      <c r="D57" s="56">
        <v>31.001804828247668</v>
      </c>
      <c r="E57" s="50" t="s">
        <v>30</v>
      </c>
      <c r="F57" s="182"/>
      <c r="I57">
        <v>1</v>
      </c>
    </row>
    <row r="58" spans="1:9" ht="17.399999999999999" x14ac:dyDescent="0.3">
      <c r="A58" s="50">
        <v>38</v>
      </c>
      <c r="B58" s="50" t="s">
        <v>51</v>
      </c>
      <c r="C58" s="50" t="s">
        <v>343</v>
      </c>
      <c r="D58" s="56">
        <v>9.1211999999996767</v>
      </c>
      <c r="E58" s="50" t="s">
        <v>30</v>
      </c>
      <c r="F58" s="182"/>
      <c r="I58">
        <v>1</v>
      </c>
    </row>
    <row r="59" spans="1:9" ht="17.399999999999999" x14ac:dyDescent="0.3">
      <c r="A59" s="119">
        <v>39</v>
      </c>
      <c r="B59" s="119" t="s">
        <v>342</v>
      </c>
      <c r="C59" s="119" t="s">
        <v>29</v>
      </c>
      <c r="D59" s="124">
        <v>29.793799999995521</v>
      </c>
      <c r="E59" s="119" t="s">
        <v>30</v>
      </c>
      <c r="F59" s="182"/>
      <c r="I59">
        <f>52/315</f>
        <v>0.16507936507936508</v>
      </c>
    </row>
    <row r="60" spans="1:9" ht="17.399999999999999" x14ac:dyDescent="0.3">
      <c r="A60" s="50">
        <v>40</v>
      </c>
      <c r="B60" s="50" t="s">
        <v>341</v>
      </c>
      <c r="C60" s="50" t="s">
        <v>340</v>
      </c>
      <c r="D60" s="56">
        <v>12.938161999991403</v>
      </c>
      <c r="E60" s="50" t="s">
        <v>30</v>
      </c>
      <c r="F60" s="182"/>
      <c r="I60">
        <v>1</v>
      </c>
    </row>
    <row r="61" spans="1:9" ht="17.399999999999999" x14ac:dyDescent="0.3">
      <c r="A61" s="119">
        <v>74</v>
      </c>
      <c r="B61" s="119" t="s">
        <v>32</v>
      </c>
      <c r="C61" s="119" t="s">
        <v>339</v>
      </c>
      <c r="D61" s="124">
        <v>10.657223027046747</v>
      </c>
      <c r="E61" s="119" t="s">
        <v>30</v>
      </c>
      <c r="F61" s="182"/>
      <c r="I61">
        <f>52/315</f>
        <v>0.16507936507936508</v>
      </c>
    </row>
    <row r="62" spans="1:9" ht="17.399999999999999" x14ac:dyDescent="0.3">
      <c r="A62" s="50">
        <v>81</v>
      </c>
      <c r="B62" s="50" t="s">
        <v>51</v>
      </c>
      <c r="C62" s="50"/>
      <c r="D62" s="56">
        <v>2.1809999999984702</v>
      </c>
      <c r="E62" s="50" t="s">
        <v>30</v>
      </c>
      <c r="F62" s="182"/>
      <c r="I62">
        <v>1</v>
      </c>
    </row>
    <row r="63" spans="1:9" ht="17.399999999999999" x14ac:dyDescent="0.3">
      <c r="A63" s="2"/>
      <c r="B63" s="3"/>
      <c r="C63" s="3"/>
      <c r="D63" s="6">
        <f>SUM(D54:D62)</f>
        <v>136.01526688109186</v>
      </c>
      <c r="E63" s="3"/>
      <c r="F63" s="182"/>
    </row>
    <row r="64" spans="1:9" ht="17.399999999999999" x14ac:dyDescent="0.3">
      <c r="A64" s="50">
        <v>42</v>
      </c>
      <c r="B64" s="50" t="s">
        <v>51</v>
      </c>
      <c r="C64" s="50" t="s">
        <v>301</v>
      </c>
      <c r="D64" s="56">
        <v>6.1374595562287162</v>
      </c>
      <c r="E64" s="50" t="s">
        <v>30</v>
      </c>
      <c r="F64" s="182" t="s">
        <v>36</v>
      </c>
      <c r="I64">
        <v>1</v>
      </c>
    </row>
    <row r="65" spans="1:9" ht="17.399999999999999" x14ac:dyDescent="0.3">
      <c r="A65" s="119">
        <v>43</v>
      </c>
      <c r="B65" s="119" t="s">
        <v>338</v>
      </c>
      <c r="C65" s="119" t="s">
        <v>337</v>
      </c>
      <c r="D65" s="124">
        <v>4.9739999999978455</v>
      </c>
      <c r="E65" s="119" t="s">
        <v>30</v>
      </c>
      <c r="F65" s="182"/>
      <c r="I65">
        <f>52/315</f>
        <v>0.16507936507936508</v>
      </c>
    </row>
    <row r="66" spans="1:9" ht="17.399999999999999" x14ac:dyDescent="0.3">
      <c r="A66" s="50">
        <v>44</v>
      </c>
      <c r="B66" s="50" t="s">
        <v>34</v>
      </c>
      <c r="C66" s="50" t="s">
        <v>35</v>
      </c>
      <c r="D66" s="56">
        <v>117.23901600700627</v>
      </c>
      <c r="E66" s="50" t="s">
        <v>30</v>
      </c>
      <c r="F66" s="182"/>
      <c r="I66">
        <v>1</v>
      </c>
    </row>
    <row r="67" spans="1:9" ht="17.399999999999999" x14ac:dyDescent="0.3">
      <c r="A67" s="121">
        <v>56</v>
      </c>
      <c r="B67" s="121" t="s">
        <v>205</v>
      </c>
      <c r="C67" s="121" t="s">
        <v>336</v>
      </c>
      <c r="D67" s="126">
        <v>15.039999999985554</v>
      </c>
      <c r="E67" s="121" t="s">
        <v>30</v>
      </c>
      <c r="F67" s="182"/>
      <c r="I67">
        <f>1/12</f>
        <v>8.3333333333333329E-2</v>
      </c>
    </row>
    <row r="68" spans="1:9" ht="17.399999999999999" x14ac:dyDescent="0.3">
      <c r="A68" s="121">
        <v>57</v>
      </c>
      <c r="B68" s="121" t="s">
        <v>258</v>
      </c>
      <c r="C68" s="121"/>
      <c r="D68" s="126">
        <v>2.8442499999995952</v>
      </c>
      <c r="E68" s="121" t="s">
        <v>30</v>
      </c>
      <c r="F68" s="182"/>
      <c r="I68">
        <f>1/12</f>
        <v>8.3333333333333329E-2</v>
      </c>
    </row>
    <row r="69" spans="1:9" ht="17.399999999999999" x14ac:dyDescent="0.3">
      <c r="A69" s="119">
        <v>58</v>
      </c>
      <c r="B69" s="119" t="s">
        <v>335</v>
      </c>
      <c r="C69" s="119" t="s">
        <v>325</v>
      </c>
      <c r="D69" s="124">
        <v>4.7057500000002888</v>
      </c>
      <c r="E69" s="119" t="s">
        <v>30</v>
      </c>
      <c r="F69" s="182"/>
      <c r="I69">
        <f>52/315</f>
        <v>0.16507936507936508</v>
      </c>
    </row>
    <row r="70" spans="1:9" ht="17.399999999999999" x14ac:dyDescent="0.3">
      <c r="A70" s="53">
        <v>59</v>
      </c>
      <c r="B70" s="53" t="s">
        <v>334</v>
      </c>
      <c r="C70" s="53" t="s">
        <v>325</v>
      </c>
      <c r="D70" s="58">
        <v>7.1817749999997051</v>
      </c>
      <c r="E70" s="53" t="s">
        <v>30</v>
      </c>
      <c r="F70" s="182"/>
      <c r="I70">
        <v>0</v>
      </c>
    </row>
    <row r="71" spans="1:9" ht="17.399999999999999" x14ac:dyDescent="0.3">
      <c r="A71" s="50">
        <v>60</v>
      </c>
      <c r="B71" s="50" t="s">
        <v>333</v>
      </c>
      <c r="C71" s="50" t="s">
        <v>332</v>
      </c>
      <c r="D71" s="56">
        <v>75.24290877897397</v>
      </c>
      <c r="E71" s="50" t="s">
        <v>30</v>
      </c>
      <c r="F71" s="182"/>
      <c r="I71">
        <v>1</v>
      </c>
    </row>
    <row r="72" spans="1:9" ht="17.399999999999999" x14ac:dyDescent="0.3">
      <c r="A72" s="121">
        <v>61</v>
      </c>
      <c r="B72" s="121" t="s">
        <v>258</v>
      </c>
      <c r="C72" s="121" t="s">
        <v>331</v>
      </c>
      <c r="D72" s="126">
        <v>5.2697499999998518</v>
      </c>
      <c r="E72" s="121" t="s">
        <v>30</v>
      </c>
      <c r="F72" s="182"/>
      <c r="I72">
        <f>1/12</f>
        <v>8.3333333333333329E-2</v>
      </c>
    </row>
    <row r="73" spans="1:9" ht="17.399999999999999" x14ac:dyDescent="0.3">
      <c r="A73" s="50">
        <v>62</v>
      </c>
      <c r="B73" s="50" t="s">
        <v>22</v>
      </c>
      <c r="C73" s="50" t="s">
        <v>281</v>
      </c>
      <c r="D73" s="56">
        <v>2.2676499999979427</v>
      </c>
      <c r="E73" s="50" t="s">
        <v>30</v>
      </c>
      <c r="F73" s="182"/>
      <c r="I73">
        <v>1</v>
      </c>
    </row>
    <row r="74" spans="1:9" ht="17.399999999999999" x14ac:dyDescent="0.3">
      <c r="A74" s="50">
        <v>63</v>
      </c>
      <c r="B74" s="50" t="s">
        <v>330</v>
      </c>
      <c r="C74" s="50" t="s">
        <v>329</v>
      </c>
      <c r="D74" s="56">
        <v>9.6232499999988086</v>
      </c>
      <c r="E74" s="50" t="s">
        <v>30</v>
      </c>
      <c r="F74" s="182"/>
      <c r="I74">
        <v>1</v>
      </c>
    </row>
    <row r="75" spans="1:9" ht="17.399999999999999" x14ac:dyDescent="0.3">
      <c r="A75" s="50">
        <v>64</v>
      </c>
      <c r="B75" s="50" t="s">
        <v>328</v>
      </c>
      <c r="C75" s="50"/>
      <c r="D75" s="56">
        <v>9.9120000000002548</v>
      </c>
      <c r="E75" s="50" t="s">
        <v>30</v>
      </c>
      <c r="F75" s="182"/>
      <c r="I75">
        <v>1</v>
      </c>
    </row>
    <row r="76" spans="1:9" ht="17.399999999999999" x14ac:dyDescent="0.3">
      <c r="A76" s="50">
        <v>65</v>
      </c>
      <c r="B76" s="50" t="s">
        <v>22</v>
      </c>
      <c r="C76" s="50" t="s">
        <v>327</v>
      </c>
      <c r="D76" s="56">
        <v>5.9053710981902556</v>
      </c>
      <c r="E76" s="50" t="s">
        <v>30</v>
      </c>
      <c r="F76" s="182"/>
      <c r="I76">
        <v>1</v>
      </c>
    </row>
    <row r="77" spans="1:9" ht="17.399999999999999" x14ac:dyDescent="0.3">
      <c r="A77" s="50">
        <v>66</v>
      </c>
      <c r="B77" s="50" t="s">
        <v>327</v>
      </c>
      <c r="C77" s="50"/>
      <c r="D77" s="56">
        <v>16.293378901809302</v>
      </c>
      <c r="E77" s="50" t="s">
        <v>30</v>
      </c>
      <c r="F77" s="182"/>
      <c r="I77">
        <v>1</v>
      </c>
    </row>
    <row r="78" spans="1:9" ht="17.399999999999999" x14ac:dyDescent="0.3">
      <c r="A78" s="49">
        <v>68</v>
      </c>
      <c r="B78" s="49" t="s">
        <v>326</v>
      </c>
      <c r="C78" s="49" t="s">
        <v>325</v>
      </c>
      <c r="D78" s="55">
        <v>11.226524999999798</v>
      </c>
      <c r="E78" s="49" t="s">
        <v>30</v>
      </c>
      <c r="F78" s="182"/>
      <c r="I78">
        <f>52/315</f>
        <v>0.16507936507936508</v>
      </c>
    </row>
    <row r="79" spans="1:9" ht="17.399999999999999" x14ac:dyDescent="0.3">
      <c r="A79" s="49">
        <v>69</v>
      </c>
      <c r="B79" s="49" t="s">
        <v>7</v>
      </c>
      <c r="C79" s="49" t="s">
        <v>324</v>
      </c>
      <c r="D79" s="55">
        <v>11.1645000000004</v>
      </c>
      <c r="E79" s="49" t="s">
        <v>30</v>
      </c>
      <c r="F79" s="182"/>
      <c r="I79">
        <f>52/315</f>
        <v>0.16507936507936508</v>
      </c>
    </row>
    <row r="80" spans="1:9" ht="17.399999999999999" x14ac:dyDescent="0.3">
      <c r="A80" s="49">
        <v>70</v>
      </c>
      <c r="B80" s="49" t="s">
        <v>7</v>
      </c>
      <c r="C80" s="49" t="s">
        <v>324</v>
      </c>
      <c r="D80" s="55">
        <v>14.728584335323529</v>
      </c>
      <c r="E80" s="49" t="s">
        <v>30</v>
      </c>
      <c r="F80" s="182"/>
      <c r="I80">
        <f>52/315</f>
        <v>0.16507936507936508</v>
      </c>
    </row>
    <row r="81" spans="1:9" ht="17.399999999999999" x14ac:dyDescent="0.3">
      <c r="A81" s="49">
        <v>71</v>
      </c>
      <c r="B81" s="49" t="s">
        <v>7</v>
      </c>
      <c r="C81" s="49" t="s">
        <v>323</v>
      </c>
      <c r="D81" s="55">
        <v>16.780057178520785</v>
      </c>
      <c r="E81" s="49" t="s">
        <v>30</v>
      </c>
      <c r="F81" s="182"/>
      <c r="I81">
        <f>52/315</f>
        <v>0.16507936507936508</v>
      </c>
    </row>
    <row r="82" spans="1:9" ht="17.399999999999999" x14ac:dyDescent="0.3">
      <c r="A82" s="119">
        <v>75</v>
      </c>
      <c r="B82" s="119" t="s">
        <v>32</v>
      </c>
      <c r="C82" s="119" t="s">
        <v>322</v>
      </c>
      <c r="D82" s="124">
        <v>10.6572230270418</v>
      </c>
      <c r="E82" s="119" t="s">
        <v>30</v>
      </c>
      <c r="F82" s="182"/>
      <c r="I82">
        <f>52/315</f>
        <v>0.16507936507936508</v>
      </c>
    </row>
    <row r="83" spans="1:9" ht="17.399999999999999" x14ac:dyDescent="0.3">
      <c r="A83" s="2"/>
      <c r="B83" s="3"/>
      <c r="C83" s="3"/>
      <c r="D83" s="6">
        <f>SUM(D64:D82)</f>
        <v>347.19344888307467</v>
      </c>
      <c r="E83" s="3"/>
      <c r="F83" s="182"/>
    </row>
    <row r="84" spans="1:9" ht="17.399999999999999" x14ac:dyDescent="0.3">
      <c r="A84" s="49">
        <v>18</v>
      </c>
      <c r="B84" s="49" t="s">
        <v>321</v>
      </c>
      <c r="C84" s="49" t="s">
        <v>320</v>
      </c>
      <c r="D84" s="55">
        <v>12.087900000002566</v>
      </c>
      <c r="E84" s="49" t="s">
        <v>39</v>
      </c>
      <c r="F84" s="182" t="s">
        <v>319</v>
      </c>
      <c r="I84">
        <f>52/315</f>
        <v>0.16507936507936508</v>
      </c>
    </row>
    <row r="85" spans="1:9" ht="17.399999999999999" x14ac:dyDescent="0.3">
      <c r="A85" s="49">
        <v>22</v>
      </c>
      <c r="B85" s="49" t="s">
        <v>7</v>
      </c>
      <c r="C85" s="49" t="s">
        <v>318</v>
      </c>
      <c r="D85" s="55">
        <v>12.097250000000146</v>
      </c>
      <c r="E85" s="49" t="s">
        <v>39</v>
      </c>
      <c r="F85" s="182"/>
      <c r="I85">
        <f>52/315</f>
        <v>0.16507936507936508</v>
      </c>
    </row>
    <row r="86" spans="1:9" ht="17.399999999999999" x14ac:dyDescent="0.3">
      <c r="A86" s="49">
        <v>46</v>
      </c>
      <c r="B86" s="49" t="s">
        <v>241</v>
      </c>
      <c r="C86" s="49" t="s">
        <v>317</v>
      </c>
      <c r="D86" s="55">
        <v>23.804499999998932</v>
      </c>
      <c r="E86" s="49" t="s">
        <v>39</v>
      </c>
      <c r="F86" s="182"/>
      <c r="I86">
        <f>52/315</f>
        <v>0.16507936507936508</v>
      </c>
    </row>
    <row r="87" spans="1:9" ht="17.399999999999999" x14ac:dyDescent="0.3">
      <c r="A87" s="2"/>
      <c r="B87" s="3"/>
      <c r="C87" s="3"/>
      <c r="D87" s="6">
        <f>SUM(D84:D86)</f>
        <v>47.989650000001646</v>
      </c>
      <c r="E87" s="3"/>
      <c r="F87" s="182"/>
    </row>
    <row r="88" spans="1:9" ht="17.399999999999999" x14ac:dyDescent="0.3">
      <c r="A88" s="51">
        <v>28</v>
      </c>
      <c r="B88" s="51" t="s">
        <v>46</v>
      </c>
      <c r="C88" s="51"/>
      <c r="D88" s="57">
        <v>225.53595697303001</v>
      </c>
      <c r="E88" s="51" t="s">
        <v>53</v>
      </c>
      <c r="F88" s="182" t="s">
        <v>167</v>
      </c>
      <c r="I88">
        <f>1/12</f>
        <v>8.3333333333333329E-2</v>
      </c>
    </row>
    <row r="89" spans="1:9" ht="17.399999999999999" x14ac:dyDescent="0.3">
      <c r="A89" s="49">
        <v>29</v>
      </c>
      <c r="B89" s="49" t="s">
        <v>7</v>
      </c>
      <c r="C89" s="49" t="s">
        <v>316</v>
      </c>
      <c r="D89" s="55">
        <v>9.7579999999992051</v>
      </c>
      <c r="E89" s="49" t="s">
        <v>53</v>
      </c>
      <c r="F89" s="182"/>
      <c r="I89">
        <f>52/315</f>
        <v>0.16507936507936508</v>
      </c>
    </row>
    <row r="90" spans="1:9" ht="17.399999999999999" x14ac:dyDescent="0.3">
      <c r="A90" s="51">
        <v>30</v>
      </c>
      <c r="B90" s="51" t="s">
        <v>269</v>
      </c>
      <c r="C90" s="51" t="s">
        <v>315</v>
      </c>
      <c r="D90" s="57">
        <v>27.940500650869154</v>
      </c>
      <c r="E90" s="51" t="s">
        <v>53</v>
      </c>
      <c r="F90" s="182"/>
      <c r="I90">
        <f>1/12</f>
        <v>8.3333333333333329E-2</v>
      </c>
    </row>
    <row r="91" spans="1:9" ht="18" thickBot="1" x14ac:dyDescent="0.35">
      <c r="A91" s="2"/>
      <c r="B91" s="3"/>
      <c r="C91" s="7"/>
      <c r="D91" s="20">
        <f>SUM(D88:D90)</f>
        <v>263.23445762389838</v>
      </c>
      <c r="E91" s="3"/>
      <c r="F91" s="182"/>
    </row>
    <row r="92" spans="1:9" ht="17.399999999999999" x14ac:dyDescent="0.3">
      <c r="C92" s="162" t="s">
        <v>56</v>
      </c>
      <c r="D92" s="167">
        <f>SUM(D4,D5,D6,D7,D8,D9,D10,D11,D12,D13,D14,D15,D16,D17,D18,D19,D20,D21,D22,D23,D24,D25,D26,D27,D28,D29,D30,D31,D32,D33)+SUM(D34,D36,D37,D38,D39,D40,D41,D42,D43,D44,D45,D46,D47,D48,D49,D50,D51,D52,D54,D55,D56,D57,D58,D59,D60,D61,D62,D64,D65,D66)+SUM(D67,D68,D69,D70,D71,D72,D73,D74,D75,D76,D77,D78,D79,D80,D81,D82,D84,D85,D86,D88,D89,D90)</f>
        <v>1921.3736268976195</v>
      </c>
    </row>
    <row r="93" spans="1:9" ht="28.8" x14ac:dyDescent="0.3">
      <c r="C93" s="165" t="s">
        <v>961</v>
      </c>
      <c r="D93" s="166">
        <f>(SUM(I:I))/COUNTA(I:I)</f>
        <v>0.60833333333333328</v>
      </c>
    </row>
  </sheetData>
  <mergeCells count="13">
    <mergeCell ref="G2:H2"/>
    <mergeCell ref="A1:F1"/>
    <mergeCell ref="F88:F91"/>
    <mergeCell ref="A2:A3"/>
    <mergeCell ref="B2:B3"/>
    <mergeCell ref="C2:C3"/>
    <mergeCell ref="D2:D3"/>
    <mergeCell ref="E2:F2"/>
    <mergeCell ref="F4:F35"/>
    <mergeCell ref="F36:F53"/>
    <mergeCell ref="F54:F63"/>
    <mergeCell ref="F64:F83"/>
    <mergeCell ref="F84:F87"/>
  </mergeCells>
  <pageMargins left="0.7" right="0.7" top="0.75" bottom="0.75" header="0.3" footer="0.3"/>
  <pageSetup paperSize="9" orientation="portrait" r:id="rId1"/>
  <ignoredErrors>
    <ignoredError sqref="I8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71660-83F1-4913-BFCE-04662FBD665E}">
  <sheetPr codeName="Feuil2"/>
  <dimension ref="A1:I34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4.44140625" bestFit="1" customWidth="1"/>
    <col min="2" max="2" width="41.109375" bestFit="1" customWidth="1"/>
    <col min="3" max="3" width="34" bestFit="1" customWidth="1"/>
    <col min="4" max="4" width="17.88671875" bestFit="1" customWidth="1"/>
    <col min="5" max="5" width="23.109375" bestFit="1" customWidth="1"/>
    <col min="6" max="6" width="38" bestFit="1" customWidth="1"/>
    <col min="7" max="7" width="4.88671875" customWidth="1"/>
    <col min="8" max="8" width="19.33203125" bestFit="1" customWidth="1"/>
    <col min="9" max="9" width="0" hidden="1" customWidth="1"/>
    <col min="12" max="12" width="16.5546875" customWidth="1"/>
    <col min="13" max="13" width="7.6640625" bestFit="1" customWidth="1"/>
  </cols>
  <sheetData>
    <row r="1" spans="1:9" ht="17.399999999999999" x14ac:dyDescent="0.3">
      <c r="A1" s="180" t="s">
        <v>57</v>
      </c>
      <c r="B1" s="180"/>
      <c r="C1" s="180"/>
      <c r="D1" s="180"/>
      <c r="E1" s="180"/>
      <c r="F1" s="180"/>
    </row>
    <row r="2" spans="1:9" ht="18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17.399999999999999" x14ac:dyDescent="0.3">
      <c r="A3" s="180"/>
      <c r="B3" s="180"/>
      <c r="C3" s="180"/>
      <c r="D3" s="181"/>
      <c r="E3" s="114" t="s">
        <v>5</v>
      </c>
      <c r="F3" s="114" t="s">
        <v>6</v>
      </c>
      <c r="G3" s="50"/>
      <c r="H3" s="52" t="s">
        <v>653</v>
      </c>
    </row>
    <row r="4" spans="1:9" ht="17.399999999999999" x14ac:dyDescent="0.3">
      <c r="A4" s="69">
        <v>1</v>
      </c>
      <c r="B4" s="69" t="s">
        <v>7</v>
      </c>
      <c r="C4" s="69"/>
      <c r="D4" s="74">
        <v>12.4932</v>
      </c>
      <c r="E4" s="69" t="s">
        <v>8</v>
      </c>
      <c r="F4" s="180" t="s">
        <v>9</v>
      </c>
      <c r="G4" s="49"/>
      <c r="H4" s="52" t="s">
        <v>652</v>
      </c>
      <c r="I4" s="132">
        <f>52/312</f>
        <v>0.16666666666666666</v>
      </c>
    </row>
    <row r="5" spans="1:9" ht="17.399999999999999" x14ac:dyDescent="0.3">
      <c r="A5" s="69">
        <v>5</v>
      </c>
      <c r="B5" s="69" t="s">
        <v>10</v>
      </c>
      <c r="C5" s="69" t="s">
        <v>11</v>
      </c>
      <c r="D5" s="74">
        <v>27.81839999999967</v>
      </c>
      <c r="E5" s="69" t="s">
        <v>8</v>
      </c>
      <c r="F5" s="180"/>
      <c r="G5" s="51"/>
      <c r="H5" s="52" t="s">
        <v>654</v>
      </c>
      <c r="I5" s="132">
        <f>52/312</f>
        <v>0.16666666666666666</v>
      </c>
    </row>
    <row r="6" spans="1:9" ht="17.399999999999999" x14ac:dyDescent="0.3">
      <c r="A6" s="69">
        <v>7</v>
      </c>
      <c r="B6" s="69" t="s">
        <v>7</v>
      </c>
      <c r="C6" s="69"/>
      <c r="D6" s="74">
        <v>20.822960098962287</v>
      </c>
      <c r="E6" s="69" t="s">
        <v>8</v>
      </c>
      <c r="F6" s="180"/>
      <c r="G6" s="53"/>
      <c r="H6" s="52" t="s">
        <v>655</v>
      </c>
      <c r="I6" s="132">
        <f>52/312</f>
        <v>0.16666666666666666</v>
      </c>
    </row>
    <row r="7" spans="1:9" ht="18" customHeight="1" x14ac:dyDescent="0.3">
      <c r="A7" s="68">
        <v>9</v>
      </c>
      <c r="B7" s="68" t="s">
        <v>12</v>
      </c>
      <c r="C7" s="68" t="s">
        <v>13</v>
      </c>
      <c r="D7" s="75">
        <v>20.49067750635044</v>
      </c>
      <c r="E7" s="68" t="s">
        <v>8</v>
      </c>
      <c r="F7" s="180"/>
      <c r="I7" s="132">
        <v>1</v>
      </c>
    </row>
    <row r="8" spans="1:9" ht="18" customHeight="1" x14ac:dyDescent="0.3">
      <c r="A8" s="69">
        <v>10</v>
      </c>
      <c r="B8" s="69" t="s">
        <v>7</v>
      </c>
      <c r="C8" s="69" t="s">
        <v>14</v>
      </c>
      <c r="D8" s="74">
        <v>18.585599999999936</v>
      </c>
      <c r="E8" s="69" t="s">
        <v>8</v>
      </c>
      <c r="F8" s="180"/>
      <c r="I8" s="132">
        <f>52/312</f>
        <v>0.16666666666666666</v>
      </c>
    </row>
    <row r="9" spans="1:9" ht="17.399999999999999" x14ac:dyDescent="0.3">
      <c r="A9" s="69">
        <v>11</v>
      </c>
      <c r="B9" s="69" t="s">
        <v>15</v>
      </c>
      <c r="C9" s="69"/>
      <c r="D9" s="74">
        <v>12.841499999999929</v>
      </c>
      <c r="E9" s="69" t="s">
        <v>8</v>
      </c>
      <c r="F9" s="180"/>
      <c r="I9" s="132">
        <f>52/312</f>
        <v>0.16666666666666666</v>
      </c>
    </row>
    <row r="10" spans="1:9" ht="17.399999999999999" x14ac:dyDescent="0.3">
      <c r="A10" s="68">
        <v>14</v>
      </c>
      <c r="B10" s="68" t="s">
        <v>16</v>
      </c>
      <c r="C10" s="68"/>
      <c r="D10" s="75">
        <v>1.9710399010376827</v>
      </c>
      <c r="E10" s="68" t="s">
        <v>8</v>
      </c>
      <c r="F10" s="180"/>
      <c r="I10" s="132">
        <v>1</v>
      </c>
    </row>
    <row r="11" spans="1:9" ht="17.399999999999999" x14ac:dyDescent="0.3">
      <c r="A11" s="68">
        <v>15</v>
      </c>
      <c r="B11" s="68" t="s">
        <v>17</v>
      </c>
      <c r="C11" s="68" t="s">
        <v>18</v>
      </c>
      <c r="D11" s="75">
        <v>12.910574999999994</v>
      </c>
      <c r="E11" s="68" t="s">
        <v>8</v>
      </c>
      <c r="F11" s="180"/>
      <c r="I11" s="132">
        <v>1</v>
      </c>
    </row>
    <row r="12" spans="1:9" ht="17.399999999999999" x14ac:dyDescent="0.3">
      <c r="A12" s="123">
        <v>16</v>
      </c>
      <c r="B12" s="123" t="s">
        <v>19</v>
      </c>
      <c r="C12" s="123"/>
      <c r="D12" s="127">
        <v>2.6896</v>
      </c>
      <c r="E12" s="123" t="s">
        <v>8</v>
      </c>
      <c r="F12" s="180"/>
      <c r="I12" s="132">
        <v>0</v>
      </c>
    </row>
    <row r="13" spans="1:9" ht="17.399999999999999" x14ac:dyDescent="0.3">
      <c r="A13" s="68">
        <v>17</v>
      </c>
      <c r="B13" s="68" t="s">
        <v>20</v>
      </c>
      <c r="C13" s="68"/>
      <c r="D13" s="75">
        <v>15.909229940382907</v>
      </c>
      <c r="E13" s="68" t="s">
        <v>8</v>
      </c>
      <c r="F13" s="180"/>
      <c r="I13" s="132">
        <v>1</v>
      </c>
    </row>
    <row r="14" spans="1:9" ht="17.399999999999999" x14ac:dyDescent="0.3">
      <c r="A14" s="68">
        <v>18</v>
      </c>
      <c r="B14" s="68" t="s">
        <v>20</v>
      </c>
      <c r="C14" s="68"/>
      <c r="D14" s="75">
        <v>21.008103927398192</v>
      </c>
      <c r="E14" s="68" t="s">
        <v>8</v>
      </c>
      <c r="F14" s="180"/>
      <c r="I14" s="132">
        <v>1</v>
      </c>
    </row>
    <row r="15" spans="1:9" ht="17.399999999999999" x14ac:dyDescent="0.3">
      <c r="A15" s="68">
        <v>20</v>
      </c>
      <c r="B15" s="68" t="s">
        <v>21</v>
      </c>
      <c r="C15" s="68"/>
      <c r="D15" s="75">
        <v>11.100986085959313</v>
      </c>
      <c r="E15" s="68" t="s">
        <v>8</v>
      </c>
      <c r="F15" s="180"/>
      <c r="I15" s="132">
        <v>1</v>
      </c>
    </row>
    <row r="16" spans="1:9" ht="17.399999999999999" x14ac:dyDescent="0.3">
      <c r="A16" s="49">
        <v>21</v>
      </c>
      <c r="B16" s="49" t="s">
        <v>22</v>
      </c>
      <c r="C16" s="49"/>
      <c r="D16" s="55">
        <v>1.4016000000000088</v>
      </c>
      <c r="E16" s="49" t="s">
        <v>8</v>
      </c>
      <c r="F16" s="180"/>
      <c r="I16" s="132">
        <f>52/312</f>
        <v>0.16666666666666666</v>
      </c>
    </row>
    <row r="17" spans="1:9" ht="17.399999999999999" x14ac:dyDescent="0.3">
      <c r="A17" s="68">
        <v>22</v>
      </c>
      <c r="B17" s="68" t="s">
        <v>16</v>
      </c>
      <c r="C17" s="68"/>
      <c r="D17" s="75">
        <v>1.216</v>
      </c>
      <c r="E17" s="68" t="s">
        <v>8</v>
      </c>
      <c r="F17" s="180"/>
      <c r="I17" s="132">
        <v>1</v>
      </c>
    </row>
    <row r="18" spans="1:9" ht="17.399999999999999" x14ac:dyDescent="0.3">
      <c r="A18" s="68">
        <v>23</v>
      </c>
      <c r="B18" s="68" t="s">
        <v>23</v>
      </c>
      <c r="C18" s="68"/>
      <c r="D18" s="75">
        <v>2.3712000000000284</v>
      </c>
      <c r="E18" s="68" t="s">
        <v>8</v>
      </c>
      <c r="F18" s="180"/>
      <c r="I18" s="132">
        <v>1</v>
      </c>
    </row>
    <row r="19" spans="1:9" ht="17.399999999999999" x14ac:dyDescent="0.3">
      <c r="A19" s="49">
        <v>24</v>
      </c>
      <c r="B19" s="49" t="s">
        <v>24</v>
      </c>
      <c r="C19" s="49"/>
      <c r="D19" s="55">
        <v>2.8896000000000002</v>
      </c>
      <c r="E19" s="49" t="s">
        <v>8</v>
      </c>
      <c r="F19" s="180"/>
      <c r="I19" s="132">
        <f>52/312</f>
        <v>0.16666666666666666</v>
      </c>
    </row>
    <row r="20" spans="1:9" ht="17.399999999999999" x14ac:dyDescent="0.3">
      <c r="A20" s="114"/>
      <c r="B20" s="114"/>
      <c r="C20" s="114"/>
      <c r="D20" s="71">
        <f>SUM(D4:D19)</f>
        <v>186.52027246009038</v>
      </c>
      <c r="E20" s="114"/>
      <c r="F20" s="180"/>
    </row>
    <row r="21" spans="1:9" ht="18" customHeight="1" x14ac:dyDescent="0.3">
      <c r="A21" s="68">
        <v>4</v>
      </c>
      <c r="B21" s="68" t="s">
        <v>25</v>
      </c>
      <c r="C21" s="68" t="s">
        <v>26</v>
      </c>
      <c r="D21" s="75">
        <v>47.614000000000004</v>
      </c>
      <c r="E21" s="68" t="s">
        <v>27</v>
      </c>
      <c r="F21" s="180" t="s">
        <v>28</v>
      </c>
      <c r="I21" s="132">
        <v>1</v>
      </c>
    </row>
    <row r="22" spans="1:9" ht="17.399999999999999" x14ac:dyDescent="0.3">
      <c r="A22" s="114"/>
      <c r="B22" s="114"/>
      <c r="C22" s="114"/>
      <c r="D22" s="71">
        <f>SUM(D21)</f>
        <v>47.614000000000004</v>
      </c>
      <c r="E22" s="114"/>
      <c r="F22" s="180"/>
    </row>
    <row r="23" spans="1:9" ht="17.399999999999999" x14ac:dyDescent="0.3">
      <c r="A23" s="68">
        <v>3</v>
      </c>
      <c r="B23" s="68" t="s">
        <v>29</v>
      </c>
      <c r="C23" s="68"/>
      <c r="D23" s="75">
        <v>48.151000000000003</v>
      </c>
      <c r="E23" s="68" t="s">
        <v>30</v>
      </c>
      <c r="F23" s="180" t="s">
        <v>31</v>
      </c>
      <c r="I23" s="132">
        <v>1</v>
      </c>
    </row>
    <row r="24" spans="1:9" ht="17.399999999999999" x14ac:dyDescent="0.3">
      <c r="A24" s="119">
        <v>13</v>
      </c>
      <c r="B24" s="124" t="s">
        <v>32</v>
      </c>
      <c r="C24" s="124" t="s">
        <v>33</v>
      </c>
      <c r="D24" s="124">
        <v>4.8040000000011602</v>
      </c>
      <c r="E24" s="124" t="s">
        <v>30</v>
      </c>
      <c r="F24" s="180"/>
      <c r="I24" s="132">
        <f>52/312</f>
        <v>0.16666666666666666</v>
      </c>
    </row>
    <row r="25" spans="1:9" ht="17.399999999999999" x14ac:dyDescent="0.3">
      <c r="A25" s="114"/>
      <c r="B25" s="114"/>
      <c r="C25" s="114"/>
      <c r="D25" s="71">
        <f>SUM(D23:D24)</f>
        <v>52.955000000001164</v>
      </c>
      <c r="E25" s="114"/>
      <c r="F25" s="180"/>
    </row>
    <row r="26" spans="1:9" ht="18" customHeight="1" x14ac:dyDescent="0.3">
      <c r="A26" s="68">
        <v>2</v>
      </c>
      <c r="B26" s="68" t="s">
        <v>34</v>
      </c>
      <c r="C26" s="68" t="s">
        <v>35</v>
      </c>
      <c r="D26" s="75">
        <v>37.612399999999958</v>
      </c>
      <c r="E26" s="68" t="s">
        <v>30</v>
      </c>
      <c r="F26" s="180" t="s">
        <v>36</v>
      </c>
      <c r="I26" s="132">
        <v>1</v>
      </c>
    </row>
    <row r="27" spans="1:9" ht="17.399999999999999" x14ac:dyDescent="0.3">
      <c r="A27" s="114"/>
      <c r="B27" s="114"/>
      <c r="C27" s="114"/>
      <c r="D27" s="71">
        <f>SUM(D26)</f>
        <v>37.612399999999958</v>
      </c>
      <c r="E27" s="114"/>
      <c r="F27" s="180"/>
    </row>
    <row r="28" spans="1:9" ht="17.399999999999999" x14ac:dyDescent="0.3">
      <c r="A28" s="69">
        <v>6</v>
      </c>
      <c r="B28" s="69" t="s">
        <v>37</v>
      </c>
      <c r="C28" s="69" t="s">
        <v>38</v>
      </c>
      <c r="D28" s="74">
        <v>54.947000000001402</v>
      </c>
      <c r="E28" s="69" t="s">
        <v>39</v>
      </c>
      <c r="F28" s="180" t="s">
        <v>40</v>
      </c>
      <c r="I28" s="132">
        <f>52/312</f>
        <v>0.16666666666666666</v>
      </c>
    </row>
    <row r="29" spans="1:9" ht="17.399999999999999" x14ac:dyDescent="0.3">
      <c r="A29" s="69">
        <v>8</v>
      </c>
      <c r="B29" s="69" t="s">
        <v>41</v>
      </c>
      <c r="C29" s="69" t="s">
        <v>42</v>
      </c>
      <c r="D29" s="74">
        <v>58.927485528267319</v>
      </c>
      <c r="E29" s="69" t="s">
        <v>39</v>
      </c>
      <c r="F29" s="180"/>
      <c r="I29" s="132">
        <f>52/312</f>
        <v>0.16666666666666666</v>
      </c>
    </row>
    <row r="30" spans="1:9" ht="17.399999999999999" x14ac:dyDescent="0.3">
      <c r="A30" s="69">
        <v>12</v>
      </c>
      <c r="B30" s="69" t="s">
        <v>43</v>
      </c>
      <c r="C30" s="69"/>
      <c r="D30" s="74">
        <v>13.099599999999908</v>
      </c>
      <c r="E30" s="69" t="s">
        <v>39</v>
      </c>
      <c r="F30" s="180"/>
      <c r="I30" s="132">
        <f>52/312</f>
        <v>0.16666666666666666</v>
      </c>
    </row>
    <row r="31" spans="1:9" ht="17.399999999999999" x14ac:dyDescent="0.3">
      <c r="A31" s="69">
        <v>19</v>
      </c>
      <c r="B31" s="69" t="s">
        <v>44</v>
      </c>
      <c r="C31" s="69" t="s">
        <v>45</v>
      </c>
      <c r="D31" s="74">
        <v>27.60273171422179</v>
      </c>
      <c r="E31" s="69" t="s">
        <v>39</v>
      </c>
      <c r="F31" s="180"/>
      <c r="I31" s="132">
        <f>52/312</f>
        <v>0.16666666666666666</v>
      </c>
    </row>
    <row r="32" spans="1:9" ht="17.399999999999999" x14ac:dyDescent="0.3">
      <c r="A32" s="114"/>
      <c r="B32" s="114"/>
      <c r="C32" s="114"/>
      <c r="D32" s="71">
        <f>SUM(D28:D31)</f>
        <v>154.57681724249042</v>
      </c>
      <c r="E32" s="114"/>
      <c r="F32" s="180"/>
    </row>
    <row r="33" spans="1:4" ht="17.399999999999999" x14ac:dyDescent="0.3">
      <c r="A33" s="135"/>
      <c r="B33" s="135"/>
      <c r="C33" s="135" t="s">
        <v>56</v>
      </c>
      <c r="D33" s="78">
        <f>SUM(D20,D22,D25,D27,D32)</f>
        <v>479.27848970258196</v>
      </c>
    </row>
    <row r="34" spans="1:4" ht="28.8" x14ac:dyDescent="0.3">
      <c r="C34" s="165" t="s">
        <v>961</v>
      </c>
      <c r="D34" s="166">
        <f>(SUM(I:I))/COUNTA(I:I)</f>
        <v>0.54166666666666652</v>
      </c>
    </row>
  </sheetData>
  <mergeCells count="12">
    <mergeCell ref="G2:H2"/>
    <mergeCell ref="A1:F1"/>
    <mergeCell ref="F21:F22"/>
    <mergeCell ref="F23:F25"/>
    <mergeCell ref="F26:F27"/>
    <mergeCell ref="F28:F32"/>
    <mergeCell ref="A2:A3"/>
    <mergeCell ref="B2:B3"/>
    <mergeCell ref="C2:C3"/>
    <mergeCell ref="D2:D3"/>
    <mergeCell ref="E2:F2"/>
    <mergeCell ref="F4:F2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71B6-15A7-4B81-95D8-22B720440D25}">
  <sheetPr codeName="Feuil20"/>
  <dimension ref="A1:I32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4.44140625" bestFit="1" customWidth="1"/>
    <col min="3" max="3" width="30.88671875" bestFit="1" customWidth="1"/>
    <col min="4" max="4" width="17.33203125" style="12" bestFit="1" customWidth="1"/>
    <col min="5" max="5" width="20.33203125" bestFit="1" customWidth="1"/>
    <col min="6" max="6" width="71" bestFit="1" customWidth="1"/>
    <col min="7" max="7" width="3.554687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47.2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49">
        <v>3</v>
      </c>
      <c r="B4" s="49" t="s">
        <v>7</v>
      </c>
      <c r="C4" s="49" t="s">
        <v>372</v>
      </c>
      <c r="D4" s="55">
        <v>12.028599999999802</v>
      </c>
      <c r="E4" s="49" t="s">
        <v>8</v>
      </c>
      <c r="F4" s="182" t="s">
        <v>292</v>
      </c>
      <c r="G4" s="49"/>
      <c r="H4" s="52" t="s">
        <v>652</v>
      </c>
      <c r="I4">
        <f>52/315</f>
        <v>0.16507936507936508</v>
      </c>
    </row>
    <row r="5" spans="1:9" ht="17.399999999999999" x14ac:dyDescent="0.3">
      <c r="A5" s="1"/>
      <c r="B5" s="1"/>
      <c r="C5" s="1"/>
      <c r="D5" s="18">
        <f>SUM(D4)</f>
        <v>12.028599999999802</v>
      </c>
      <c r="E5" s="1"/>
      <c r="F5" s="182"/>
      <c r="G5" s="51"/>
      <c r="H5" s="52" t="s">
        <v>654</v>
      </c>
    </row>
    <row r="6" spans="1:9" ht="17.399999999999999" x14ac:dyDescent="0.3">
      <c r="A6" s="49">
        <v>2</v>
      </c>
      <c r="B6" s="49" t="s">
        <v>7</v>
      </c>
      <c r="C6" s="49"/>
      <c r="D6" s="55">
        <v>12.066599999999896</v>
      </c>
      <c r="E6" s="49" t="s">
        <v>8</v>
      </c>
      <c r="F6" s="182" t="s">
        <v>9</v>
      </c>
      <c r="G6" s="53"/>
      <c r="H6" s="52" t="s">
        <v>655</v>
      </c>
      <c r="I6">
        <f>52/315</f>
        <v>0.16507936507936508</v>
      </c>
    </row>
    <row r="7" spans="1:9" ht="17.399999999999999" x14ac:dyDescent="0.3">
      <c r="A7" s="50">
        <v>9</v>
      </c>
      <c r="B7" s="50" t="s">
        <v>50</v>
      </c>
      <c r="C7" s="50"/>
      <c r="D7" s="56">
        <v>3.8411999999999296</v>
      </c>
      <c r="E7" s="50" t="s">
        <v>8</v>
      </c>
      <c r="F7" s="182"/>
      <c r="I7">
        <v>1</v>
      </c>
    </row>
    <row r="8" spans="1:9" ht="17.399999999999999" x14ac:dyDescent="0.3">
      <c r="A8" s="49">
        <v>11</v>
      </c>
      <c r="B8" s="49" t="s">
        <v>371</v>
      </c>
      <c r="C8" s="49" t="s">
        <v>370</v>
      </c>
      <c r="D8" s="55">
        <v>39.542799999999737</v>
      </c>
      <c r="E8" s="49" t="s">
        <v>8</v>
      </c>
      <c r="F8" s="182"/>
      <c r="I8">
        <f>52/315</f>
        <v>0.16507936507936508</v>
      </c>
    </row>
    <row r="9" spans="1:9" ht="17.399999999999999" x14ac:dyDescent="0.3">
      <c r="A9" s="50">
        <v>12</v>
      </c>
      <c r="B9" s="50" t="s">
        <v>20</v>
      </c>
      <c r="C9" s="50"/>
      <c r="D9" s="56">
        <v>39.413299999990123</v>
      </c>
      <c r="E9" s="50" t="s">
        <v>8</v>
      </c>
      <c r="F9" s="182"/>
      <c r="I9">
        <v>1</v>
      </c>
    </row>
    <row r="10" spans="1:9" ht="17.399999999999999" x14ac:dyDescent="0.3">
      <c r="A10" s="50">
        <v>17</v>
      </c>
      <c r="B10" s="50" t="s">
        <v>289</v>
      </c>
      <c r="C10" s="50"/>
      <c r="D10" s="56">
        <v>10.524788776305607</v>
      </c>
      <c r="E10" s="50" t="s">
        <v>8</v>
      </c>
      <c r="F10" s="182"/>
      <c r="I10">
        <v>1</v>
      </c>
    </row>
    <row r="11" spans="1:9" ht="17.399999999999999" x14ac:dyDescent="0.3">
      <c r="A11" s="50">
        <v>18</v>
      </c>
      <c r="B11" s="50" t="s">
        <v>16</v>
      </c>
      <c r="C11" s="50"/>
      <c r="D11" s="56">
        <v>1.583999999999989</v>
      </c>
      <c r="E11" s="50" t="s">
        <v>8</v>
      </c>
      <c r="F11" s="182"/>
      <c r="I11">
        <v>1</v>
      </c>
    </row>
    <row r="12" spans="1:9" ht="17.399999999999999" x14ac:dyDescent="0.3">
      <c r="A12" s="50">
        <v>19</v>
      </c>
      <c r="B12" s="50" t="s">
        <v>16</v>
      </c>
      <c r="C12" s="50"/>
      <c r="D12" s="56">
        <v>1.583999999999989</v>
      </c>
      <c r="E12" s="50" t="s">
        <v>8</v>
      </c>
      <c r="F12" s="182"/>
      <c r="I12">
        <v>1</v>
      </c>
    </row>
    <row r="13" spans="1:9" ht="17.399999999999999" x14ac:dyDescent="0.3">
      <c r="A13" s="2"/>
      <c r="B13" s="3"/>
      <c r="C13" s="3"/>
      <c r="D13" s="6">
        <f>SUM(D6:D12)</f>
        <v>108.55668877629527</v>
      </c>
      <c r="E13" s="3"/>
      <c r="F13" s="182"/>
    </row>
    <row r="14" spans="1:9" ht="17.399999999999999" x14ac:dyDescent="0.3">
      <c r="A14" s="49">
        <v>8</v>
      </c>
      <c r="B14" s="49" t="s">
        <v>7</v>
      </c>
      <c r="C14" s="49" t="s">
        <v>369</v>
      </c>
      <c r="D14" s="55">
        <v>30.554400000000292</v>
      </c>
      <c r="E14" s="49" t="s">
        <v>8</v>
      </c>
      <c r="F14" s="182" t="s">
        <v>286</v>
      </c>
      <c r="I14">
        <f>52/315</f>
        <v>0.16507936507936508</v>
      </c>
    </row>
    <row r="15" spans="1:9" ht="17.399999999999999" x14ac:dyDescent="0.3">
      <c r="A15" s="53">
        <v>10</v>
      </c>
      <c r="B15" s="53" t="s">
        <v>51</v>
      </c>
      <c r="C15" s="53"/>
      <c r="D15" s="58">
        <v>2.5739999999999705</v>
      </c>
      <c r="E15" s="53" t="s">
        <v>8</v>
      </c>
      <c r="F15" s="182"/>
      <c r="I15">
        <v>0</v>
      </c>
    </row>
    <row r="16" spans="1:9" ht="17.399999999999999" x14ac:dyDescent="0.3">
      <c r="A16" s="49">
        <v>14</v>
      </c>
      <c r="B16" s="49" t="s">
        <v>7</v>
      </c>
      <c r="C16" s="49"/>
      <c r="D16" s="55">
        <v>12.912900000000207</v>
      </c>
      <c r="E16" s="49" t="s">
        <v>8</v>
      </c>
      <c r="F16" s="182"/>
      <c r="I16">
        <f>52/315</f>
        <v>0.16507936507936508</v>
      </c>
    </row>
    <row r="17" spans="1:9" ht="17.399999999999999" x14ac:dyDescent="0.3">
      <c r="A17" s="2"/>
      <c r="B17" s="3"/>
      <c r="C17" s="3"/>
      <c r="D17" s="6">
        <f>SUM(D14:D16)</f>
        <v>46.041300000000469</v>
      </c>
      <c r="E17" s="3"/>
      <c r="F17" s="182"/>
    </row>
    <row r="18" spans="1:9" ht="17.399999999999999" x14ac:dyDescent="0.3">
      <c r="A18" s="49">
        <v>1</v>
      </c>
      <c r="B18" s="49" t="s">
        <v>7</v>
      </c>
      <c r="C18" s="49" t="s">
        <v>215</v>
      </c>
      <c r="D18" s="55">
        <v>32.29620000000002</v>
      </c>
      <c r="E18" s="49" t="s">
        <v>74</v>
      </c>
      <c r="F18" s="182" t="s">
        <v>73</v>
      </c>
      <c r="I18">
        <f>52/315</f>
        <v>0.16507936507936508</v>
      </c>
    </row>
    <row r="19" spans="1:9" ht="17.399999999999999" x14ac:dyDescent="0.3">
      <c r="A19" s="121">
        <v>16</v>
      </c>
      <c r="B19" s="121" t="s">
        <v>71</v>
      </c>
      <c r="C19" s="121" t="s">
        <v>215</v>
      </c>
      <c r="D19" s="126">
        <v>8.9816999999999183</v>
      </c>
      <c r="E19" s="121" t="s">
        <v>74</v>
      </c>
      <c r="F19" s="182"/>
      <c r="I19">
        <f>1/12</f>
        <v>8.3333333333333329E-2</v>
      </c>
    </row>
    <row r="20" spans="1:9" ht="17.399999999999999" x14ac:dyDescent="0.3">
      <c r="A20" s="2"/>
      <c r="B20" s="3"/>
      <c r="C20" s="3"/>
      <c r="D20" s="6">
        <f>SUM(D18:D19)</f>
        <v>41.277899999999939</v>
      </c>
      <c r="E20" s="3"/>
      <c r="F20" s="182"/>
    </row>
    <row r="21" spans="1:9" ht="17.399999999999999" x14ac:dyDescent="0.3">
      <c r="A21" s="49">
        <v>6</v>
      </c>
      <c r="B21" s="49" t="s">
        <v>7</v>
      </c>
      <c r="C21" s="49" t="s">
        <v>368</v>
      </c>
      <c r="D21" s="55">
        <v>18.086800000000043</v>
      </c>
      <c r="E21" s="49" t="s">
        <v>39</v>
      </c>
      <c r="F21" s="182" t="s">
        <v>69</v>
      </c>
      <c r="I21">
        <f>52/315</f>
        <v>0.16507936507936508</v>
      </c>
    </row>
    <row r="22" spans="1:9" ht="17.399999999999999" x14ac:dyDescent="0.3">
      <c r="A22" s="49">
        <v>13</v>
      </c>
      <c r="B22" s="49" t="s">
        <v>7</v>
      </c>
      <c r="C22" s="49" t="s">
        <v>14</v>
      </c>
      <c r="D22" s="55">
        <v>19.440300000000363</v>
      </c>
      <c r="E22" s="49" t="s">
        <v>39</v>
      </c>
      <c r="F22" s="182"/>
      <c r="I22">
        <f>52/315</f>
        <v>0.16507936507936508</v>
      </c>
    </row>
    <row r="23" spans="1:9" ht="17.399999999999999" x14ac:dyDescent="0.3">
      <c r="A23" s="2"/>
      <c r="B23" s="3"/>
      <c r="C23" s="3"/>
      <c r="D23" s="6">
        <f>SUM(D21:D22)</f>
        <v>37.527100000000402</v>
      </c>
      <c r="E23" s="3"/>
      <c r="F23" s="182"/>
    </row>
    <row r="24" spans="1:9" ht="17.399999999999999" x14ac:dyDescent="0.3">
      <c r="A24" s="49">
        <v>7</v>
      </c>
      <c r="B24" s="49" t="s">
        <v>367</v>
      </c>
      <c r="C24" s="49" t="s">
        <v>366</v>
      </c>
      <c r="D24" s="55">
        <v>18.086800000000043</v>
      </c>
      <c r="E24" s="49" t="s">
        <v>30</v>
      </c>
      <c r="F24" s="182" t="s">
        <v>36</v>
      </c>
      <c r="I24">
        <f>52/315</f>
        <v>0.16507936507936508</v>
      </c>
    </row>
    <row r="25" spans="1:9" ht="17.399999999999999" x14ac:dyDescent="0.3">
      <c r="A25" s="2"/>
      <c r="B25" s="3"/>
      <c r="C25" s="3"/>
      <c r="D25" s="6">
        <f>SUM(D24)</f>
        <v>18.086800000000043</v>
      </c>
      <c r="E25" s="3"/>
      <c r="F25" s="182"/>
    </row>
    <row r="26" spans="1:9" ht="17.399999999999999" x14ac:dyDescent="0.3">
      <c r="A26" s="49">
        <v>4</v>
      </c>
      <c r="B26" s="49" t="s">
        <v>7</v>
      </c>
      <c r="C26" s="49" t="s">
        <v>365</v>
      </c>
      <c r="D26" s="55">
        <v>11.940800000000081</v>
      </c>
      <c r="E26" s="49" t="s">
        <v>39</v>
      </c>
      <c r="F26" s="182" t="s">
        <v>319</v>
      </c>
      <c r="I26">
        <f>52/315</f>
        <v>0.16507936507936508</v>
      </c>
    </row>
    <row r="27" spans="1:9" ht="17.399999999999999" x14ac:dyDescent="0.3">
      <c r="A27" s="49">
        <v>15</v>
      </c>
      <c r="B27" s="49" t="s">
        <v>7</v>
      </c>
      <c r="C27" s="49" t="s">
        <v>364</v>
      </c>
      <c r="D27" s="55">
        <v>11.220300000000284</v>
      </c>
      <c r="E27" s="49" t="s">
        <v>39</v>
      </c>
      <c r="F27" s="182"/>
      <c r="I27">
        <f>52/315</f>
        <v>0.16507936507936508</v>
      </c>
    </row>
    <row r="28" spans="1:9" ht="17.399999999999999" x14ac:dyDescent="0.3">
      <c r="A28" s="2"/>
      <c r="B28" s="3"/>
      <c r="C28" s="3"/>
      <c r="D28" s="6">
        <f>SUM(D26:D27)</f>
        <v>23.161100000000367</v>
      </c>
      <c r="E28" s="3"/>
      <c r="F28" s="182"/>
    </row>
    <row r="29" spans="1:9" ht="17.399999999999999" x14ac:dyDescent="0.3">
      <c r="A29" s="49">
        <v>5</v>
      </c>
      <c r="B29" s="49" t="s">
        <v>7</v>
      </c>
      <c r="C29" s="49" t="s">
        <v>363</v>
      </c>
      <c r="D29" s="55">
        <v>18.086800000000043</v>
      </c>
      <c r="E29" s="49" t="s">
        <v>8</v>
      </c>
      <c r="F29" s="182" t="s">
        <v>362</v>
      </c>
      <c r="I29">
        <f>52/315</f>
        <v>0.16507936507936508</v>
      </c>
    </row>
    <row r="30" spans="1:9" ht="18" thickBot="1" x14ac:dyDescent="0.35">
      <c r="A30" s="2"/>
      <c r="B30" s="3"/>
      <c r="C30" s="7"/>
      <c r="D30" s="20">
        <f>SUM(D29)</f>
        <v>18.086800000000043</v>
      </c>
      <c r="E30" s="3"/>
      <c r="F30" s="182"/>
    </row>
    <row r="31" spans="1:9" ht="17.399999999999999" x14ac:dyDescent="0.3">
      <c r="C31" s="162" t="s">
        <v>56</v>
      </c>
      <c r="D31" s="167">
        <f>SUM(D4,D6,D7,D8,D9,D10,D11,D12,D14,D15,D16,D18,D19,D21,D22,D24,D26,D27,D29)</f>
        <v>304.76628877629639</v>
      </c>
    </row>
    <row r="32" spans="1:9" ht="28.8" x14ac:dyDescent="0.3">
      <c r="C32" s="165" t="s">
        <v>961</v>
      </c>
      <c r="D32" s="166">
        <f>(SUM(I:I))/COUNTA(I:I)</f>
        <v>0.37180451127819564</v>
      </c>
    </row>
  </sheetData>
  <mergeCells count="15">
    <mergeCell ref="G2:H2"/>
    <mergeCell ref="F26:F28"/>
    <mergeCell ref="F29:F30"/>
    <mergeCell ref="F4:F5"/>
    <mergeCell ref="F6:F13"/>
    <mergeCell ref="F14:F17"/>
    <mergeCell ref="F18:F20"/>
    <mergeCell ref="F21:F23"/>
    <mergeCell ref="F24:F25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D0B7D-D98E-4D21-9970-07E89CD66A8D}">
  <sheetPr codeName="Feuil21"/>
  <dimension ref="A1:I32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7.44140625" bestFit="1" customWidth="1"/>
    <col min="3" max="3" width="26.33203125" bestFit="1" customWidth="1"/>
    <col min="4" max="4" width="17.109375" customWidth="1"/>
    <col min="5" max="5" width="28.5546875" bestFit="1" customWidth="1"/>
    <col min="6" max="6" width="31.33203125" bestFit="1" customWidth="1"/>
    <col min="7" max="7" width="4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49.5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10</v>
      </c>
      <c r="B4" s="50" t="s">
        <v>218</v>
      </c>
      <c r="C4" s="50" t="s">
        <v>341</v>
      </c>
      <c r="D4" s="56">
        <v>12.184930636925584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13</v>
      </c>
      <c r="B5" s="50" t="s">
        <v>22</v>
      </c>
      <c r="C5" s="50"/>
      <c r="D5" s="56">
        <v>7.4653069657321147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50">
        <v>14</v>
      </c>
      <c r="B6" s="50" t="s">
        <v>380</v>
      </c>
      <c r="C6" s="50"/>
      <c r="D6" s="56">
        <v>4.3354999999995636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50">
        <v>15</v>
      </c>
      <c r="B7" s="50" t="s">
        <v>289</v>
      </c>
      <c r="C7" s="50"/>
      <c r="D7" s="56">
        <v>24.900596094545982</v>
      </c>
      <c r="E7" s="50" t="s">
        <v>8</v>
      </c>
      <c r="F7" s="182"/>
      <c r="I7">
        <v>1</v>
      </c>
    </row>
    <row r="8" spans="1:9" ht="17.399999999999999" x14ac:dyDescent="0.3">
      <c r="A8" s="50">
        <v>16</v>
      </c>
      <c r="B8" s="50" t="s">
        <v>50</v>
      </c>
      <c r="C8" s="50" t="s">
        <v>379</v>
      </c>
      <c r="D8" s="56">
        <v>3.3914975235608211</v>
      </c>
      <c r="E8" s="50" t="s">
        <v>8</v>
      </c>
      <c r="F8" s="182"/>
      <c r="I8">
        <v>1</v>
      </c>
    </row>
    <row r="9" spans="1:9" ht="17.399999999999999" x14ac:dyDescent="0.3">
      <c r="A9" s="120">
        <v>17</v>
      </c>
      <c r="B9" s="120" t="s">
        <v>49</v>
      </c>
      <c r="C9" s="120" t="s">
        <v>378</v>
      </c>
      <c r="D9" s="125">
        <v>11.889672381367255</v>
      </c>
      <c r="E9" s="120" t="s">
        <v>8</v>
      </c>
      <c r="F9" s="182"/>
      <c r="I9">
        <v>1</v>
      </c>
    </row>
    <row r="10" spans="1:9" ht="17.399999999999999" x14ac:dyDescent="0.3">
      <c r="A10" s="50">
        <v>18</v>
      </c>
      <c r="B10" s="50" t="s">
        <v>16</v>
      </c>
      <c r="C10" s="50"/>
      <c r="D10" s="56">
        <v>1.7427023458320281</v>
      </c>
      <c r="E10" s="50" t="s">
        <v>8</v>
      </c>
      <c r="F10" s="182"/>
      <c r="I10">
        <v>1</v>
      </c>
    </row>
    <row r="11" spans="1:9" ht="17.399999999999999" x14ac:dyDescent="0.3">
      <c r="A11" s="50">
        <v>19</v>
      </c>
      <c r="B11" s="50" t="s">
        <v>20</v>
      </c>
      <c r="C11" s="50"/>
      <c r="D11" s="56">
        <v>46.339079301904604</v>
      </c>
      <c r="E11" s="50" t="s">
        <v>8</v>
      </c>
      <c r="F11" s="182"/>
      <c r="I11">
        <v>1</v>
      </c>
    </row>
    <row r="12" spans="1:9" ht="17.399999999999999" x14ac:dyDescent="0.3">
      <c r="A12" s="50">
        <v>20</v>
      </c>
      <c r="B12" s="50" t="s">
        <v>80</v>
      </c>
      <c r="C12" s="50"/>
      <c r="D12" s="56">
        <v>1.2484253363549611</v>
      </c>
      <c r="E12" s="50" t="s">
        <v>8</v>
      </c>
      <c r="F12" s="182"/>
      <c r="I12">
        <v>1</v>
      </c>
    </row>
    <row r="13" spans="1:9" ht="17.399999999999999" x14ac:dyDescent="0.3">
      <c r="A13" s="49">
        <v>22</v>
      </c>
      <c r="B13" s="49" t="s">
        <v>51</v>
      </c>
      <c r="C13" s="49" t="s">
        <v>245</v>
      </c>
      <c r="D13" s="55">
        <v>5.1346429998098149</v>
      </c>
      <c r="E13" s="49" t="s">
        <v>8</v>
      </c>
      <c r="F13" s="182"/>
      <c r="I13">
        <f>52/315</f>
        <v>0.16507936507936508</v>
      </c>
    </row>
    <row r="14" spans="1:9" ht="17.399999999999999" x14ac:dyDescent="0.3">
      <c r="A14" s="1"/>
      <c r="B14" s="1"/>
      <c r="C14" s="1"/>
      <c r="D14" s="4">
        <f>SUM(D4:D13)</f>
        <v>118.63235358603272</v>
      </c>
      <c r="E14" s="1"/>
      <c r="F14" s="182"/>
    </row>
    <row r="15" spans="1:9" ht="17.399999999999999" x14ac:dyDescent="0.3">
      <c r="A15" s="53">
        <v>7</v>
      </c>
      <c r="B15" s="53" t="s">
        <v>377</v>
      </c>
      <c r="C15" s="53"/>
      <c r="D15" s="58">
        <v>2.2164393377404505</v>
      </c>
      <c r="E15" s="53" t="s">
        <v>74</v>
      </c>
      <c r="F15" s="182" t="s">
        <v>73</v>
      </c>
      <c r="I15">
        <v>0</v>
      </c>
    </row>
    <row r="16" spans="1:9" ht="17.399999999999999" x14ac:dyDescent="0.3">
      <c r="A16" s="1"/>
      <c r="B16" s="1"/>
      <c r="C16" s="1"/>
      <c r="D16" s="4">
        <f>SUM(D15)</f>
        <v>2.2164393377404505</v>
      </c>
      <c r="E16" s="1"/>
      <c r="F16" s="182"/>
    </row>
    <row r="17" spans="1:9" ht="17.399999999999999" x14ac:dyDescent="0.3">
      <c r="A17" s="50">
        <v>2</v>
      </c>
      <c r="B17" s="50" t="s">
        <v>98</v>
      </c>
      <c r="C17" s="50"/>
      <c r="D17" s="56">
        <v>34.941991240767138</v>
      </c>
      <c r="E17" s="50" t="s">
        <v>39</v>
      </c>
      <c r="F17" s="182" t="s">
        <v>69</v>
      </c>
      <c r="I17">
        <v>1</v>
      </c>
    </row>
    <row r="18" spans="1:9" ht="17.399999999999999" x14ac:dyDescent="0.3">
      <c r="A18" s="50">
        <v>3</v>
      </c>
      <c r="B18" s="50" t="s">
        <v>198</v>
      </c>
      <c r="C18" s="50"/>
      <c r="D18" s="56">
        <v>9.6311370396923213</v>
      </c>
      <c r="E18" s="50" t="s">
        <v>39</v>
      </c>
      <c r="F18" s="182"/>
      <c r="I18">
        <v>1</v>
      </c>
    </row>
    <row r="19" spans="1:9" ht="17.399999999999999" x14ac:dyDescent="0.3">
      <c r="A19" s="49">
        <v>4</v>
      </c>
      <c r="B19" s="49" t="s">
        <v>7</v>
      </c>
      <c r="C19" s="49" t="s">
        <v>368</v>
      </c>
      <c r="D19" s="55">
        <v>15.614427544914143</v>
      </c>
      <c r="E19" s="49" t="s">
        <v>39</v>
      </c>
      <c r="F19" s="182"/>
      <c r="I19">
        <f>52/315</f>
        <v>0.16507936507936508</v>
      </c>
    </row>
    <row r="20" spans="1:9" ht="17.399999999999999" x14ac:dyDescent="0.3">
      <c r="A20" s="50">
        <v>5</v>
      </c>
      <c r="B20" s="50" t="s">
        <v>41</v>
      </c>
      <c r="C20" s="50" t="s">
        <v>86</v>
      </c>
      <c r="D20" s="56">
        <v>11.082203617673981</v>
      </c>
      <c r="E20" s="50" t="s">
        <v>39</v>
      </c>
      <c r="F20" s="182"/>
      <c r="I20">
        <v>1</v>
      </c>
    </row>
    <row r="21" spans="1:9" ht="17.399999999999999" x14ac:dyDescent="0.3">
      <c r="A21" s="50">
        <v>6</v>
      </c>
      <c r="B21" s="50" t="s">
        <v>241</v>
      </c>
      <c r="C21" s="50" t="s">
        <v>200</v>
      </c>
      <c r="D21" s="56">
        <v>76.925573418712901</v>
      </c>
      <c r="E21" s="50" t="s">
        <v>39</v>
      </c>
      <c r="F21" s="182"/>
      <c r="I21">
        <v>1</v>
      </c>
    </row>
    <row r="22" spans="1:9" ht="17.399999999999999" x14ac:dyDescent="0.3">
      <c r="A22" s="50">
        <v>8</v>
      </c>
      <c r="B22" s="50" t="s">
        <v>376</v>
      </c>
      <c r="C22" s="50" t="s">
        <v>375</v>
      </c>
      <c r="D22" s="56">
        <v>9.4655317802903447</v>
      </c>
      <c r="E22" s="50" t="s">
        <v>39</v>
      </c>
      <c r="F22" s="182"/>
      <c r="I22">
        <v>1</v>
      </c>
    </row>
    <row r="23" spans="1:9" ht="17.399999999999999" x14ac:dyDescent="0.3">
      <c r="A23" s="121">
        <v>9</v>
      </c>
      <c r="B23" s="121" t="s">
        <v>374</v>
      </c>
      <c r="C23" s="121" t="s">
        <v>95</v>
      </c>
      <c r="D23" s="126">
        <v>17.632548192435209</v>
      </c>
      <c r="E23" s="121" t="s">
        <v>39</v>
      </c>
      <c r="F23" s="182"/>
      <c r="I23">
        <f>1/12</f>
        <v>8.3333333333333329E-2</v>
      </c>
    </row>
    <row r="24" spans="1:9" ht="17.399999999999999" x14ac:dyDescent="0.3">
      <c r="A24" s="50">
        <v>11</v>
      </c>
      <c r="B24" s="50" t="s">
        <v>373</v>
      </c>
      <c r="C24" s="50"/>
      <c r="D24" s="56">
        <v>11.852410554405362</v>
      </c>
      <c r="E24" s="50" t="s">
        <v>39</v>
      </c>
      <c r="F24" s="182"/>
      <c r="I24">
        <v>1</v>
      </c>
    </row>
    <row r="25" spans="1:9" ht="17.399999999999999" x14ac:dyDescent="0.3">
      <c r="A25" s="50">
        <v>12</v>
      </c>
      <c r="B25" s="50" t="s">
        <v>104</v>
      </c>
      <c r="C25" s="50"/>
      <c r="D25" s="56">
        <v>8.5552583105896005</v>
      </c>
      <c r="E25" s="50" t="s">
        <v>39</v>
      </c>
      <c r="F25" s="182"/>
      <c r="I25">
        <v>1</v>
      </c>
    </row>
    <row r="26" spans="1:9" ht="17.399999999999999" x14ac:dyDescent="0.3">
      <c r="A26" s="1"/>
      <c r="B26" s="1"/>
      <c r="C26" s="1"/>
      <c r="D26" s="18">
        <f>SUM(D17:D25)</f>
        <v>195.70108169948102</v>
      </c>
      <c r="E26" s="1"/>
      <c r="F26" s="182"/>
    </row>
    <row r="27" spans="1:9" ht="17.399999999999999" x14ac:dyDescent="0.3">
      <c r="A27" s="49">
        <v>23</v>
      </c>
      <c r="B27" s="49" t="s">
        <v>317</v>
      </c>
      <c r="C27" s="49"/>
      <c r="D27" s="55">
        <v>6.2246183129700938</v>
      </c>
      <c r="E27" s="49" t="s">
        <v>39</v>
      </c>
      <c r="F27" s="182" t="s">
        <v>319</v>
      </c>
      <c r="I27">
        <f>52/315</f>
        <v>0.16507936507936508</v>
      </c>
    </row>
    <row r="28" spans="1:9" ht="17.399999999999999" x14ac:dyDescent="0.3">
      <c r="A28" s="1"/>
      <c r="B28" s="1"/>
      <c r="C28" s="1"/>
      <c r="D28" s="4">
        <f>SUM(D27)</f>
        <v>6.2246183129700938</v>
      </c>
      <c r="E28" s="1"/>
      <c r="F28" s="182"/>
    </row>
    <row r="29" spans="1:9" ht="17.399999999999999" x14ac:dyDescent="0.3">
      <c r="A29" s="121">
        <v>21</v>
      </c>
      <c r="B29" s="121" t="s">
        <v>51</v>
      </c>
      <c r="C29" s="121" t="s">
        <v>52</v>
      </c>
      <c r="D29" s="126">
        <v>4.2634383776789093</v>
      </c>
      <c r="E29" s="121" t="s">
        <v>53</v>
      </c>
      <c r="F29" s="182" t="s">
        <v>54</v>
      </c>
      <c r="I29">
        <f>1/12</f>
        <v>8.3333333333333329E-2</v>
      </c>
    </row>
    <row r="30" spans="1:9" ht="18" thickBot="1" x14ac:dyDescent="0.35">
      <c r="A30" s="1"/>
      <c r="B30" s="1"/>
      <c r="C30" s="1"/>
      <c r="D30" s="8">
        <f>SUM(D29)</f>
        <v>4.2634383776789093</v>
      </c>
      <c r="E30" s="1"/>
      <c r="F30" s="182"/>
    </row>
    <row r="31" spans="1:9" ht="17.399999999999999" x14ac:dyDescent="0.3">
      <c r="C31" s="162" t="s">
        <v>56</v>
      </c>
      <c r="D31" s="167">
        <f>SUM(D4,D5,D6,D7,D8,D9,D10,D11,D12,D13,D15,D17,D18,D19,D20,D21,D22,D23,D24,D25,D27,D29)</f>
        <v>327.03793131390319</v>
      </c>
    </row>
    <row r="32" spans="1:9" ht="28.8" x14ac:dyDescent="0.3">
      <c r="C32" s="165" t="s">
        <v>961</v>
      </c>
      <c r="D32" s="166">
        <f>(SUM(I:I))/COUNTA(I:I)</f>
        <v>0.75735930735930734</v>
      </c>
    </row>
  </sheetData>
  <mergeCells count="12">
    <mergeCell ref="G2:H2"/>
    <mergeCell ref="A1:F1"/>
    <mergeCell ref="F4:F14"/>
    <mergeCell ref="F15:F16"/>
    <mergeCell ref="F17:F26"/>
    <mergeCell ref="F27:F28"/>
    <mergeCell ref="F29:F30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9CA78-3F94-4565-BFA3-752F1307FD47}">
  <sheetPr codeName="Feuil22"/>
  <dimension ref="A1:I16"/>
  <sheetViews>
    <sheetView zoomScale="85" zoomScaleNormal="85" workbookViewId="0">
      <selection activeCell="B29" sqref="B29"/>
    </sheetView>
  </sheetViews>
  <sheetFormatPr baseColWidth="10" defaultRowHeight="14.4" x14ac:dyDescent="0.3"/>
  <cols>
    <col min="1" max="1" width="13.33203125" bestFit="1" customWidth="1"/>
    <col min="2" max="2" width="19.33203125" bestFit="1" customWidth="1"/>
    <col min="3" max="3" width="24.44140625" bestFit="1" customWidth="1"/>
    <col min="4" max="4" width="10.6640625" bestFit="1" customWidth="1"/>
    <col min="5" max="5" width="28.5546875" bestFit="1" customWidth="1"/>
    <col min="6" max="6" width="38" bestFit="1" customWidth="1"/>
    <col min="7" max="7" width="2" customWidth="1"/>
    <col min="8" max="8" width="19.33203125" bestFit="1" customWidth="1"/>
    <col min="9" max="9" width="19.33203125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93" t="s">
        <v>0</v>
      </c>
      <c r="B2" s="194" t="s">
        <v>1</v>
      </c>
      <c r="C2" s="194" t="s">
        <v>2</v>
      </c>
      <c r="D2" s="194" t="s">
        <v>3</v>
      </c>
      <c r="E2" s="194" t="s">
        <v>4</v>
      </c>
      <c r="F2" s="183"/>
      <c r="G2" s="180" t="s">
        <v>945</v>
      </c>
      <c r="H2" s="180"/>
    </row>
    <row r="3" spans="1:9" ht="44.25" customHeight="1" x14ac:dyDescent="0.3">
      <c r="A3" s="195"/>
      <c r="B3" s="182"/>
      <c r="C3" s="182"/>
      <c r="D3" s="182"/>
      <c r="E3" s="1" t="s">
        <v>5</v>
      </c>
      <c r="F3" s="26" t="s">
        <v>6</v>
      </c>
      <c r="G3" s="50"/>
      <c r="H3" s="52" t="s">
        <v>653</v>
      </c>
    </row>
    <row r="4" spans="1:9" ht="17.399999999999999" x14ac:dyDescent="0.3">
      <c r="A4" s="50">
        <v>2210</v>
      </c>
      <c r="B4" s="50" t="s">
        <v>218</v>
      </c>
      <c r="C4" s="50"/>
      <c r="D4" s="56">
        <v>14.630999829728369</v>
      </c>
      <c r="E4" s="50" t="s">
        <v>8</v>
      </c>
      <c r="F4" s="186" t="s">
        <v>9</v>
      </c>
      <c r="G4" s="49"/>
      <c r="H4" s="52" t="s">
        <v>652</v>
      </c>
      <c r="I4">
        <v>1</v>
      </c>
    </row>
    <row r="5" spans="1:9" ht="17.399999999999999" x14ac:dyDescent="0.3">
      <c r="A5" s="16"/>
      <c r="B5" s="1"/>
      <c r="C5" s="1"/>
      <c r="D5" s="4">
        <f>SUM(D4)</f>
        <v>14.630999829728369</v>
      </c>
      <c r="E5" s="1"/>
      <c r="F5" s="186"/>
      <c r="G5" s="51"/>
      <c r="H5" s="52" t="s">
        <v>654</v>
      </c>
    </row>
    <row r="6" spans="1:9" ht="17.399999999999999" x14ac:dyDescent="0.3">
      <c r="A6" s="50">
        <v>2214</v>
      </c>
      <c r="B6" s="50" t="s">
        <v>22</v>
      </c>
      <c r="C6" s="50" t="s">
        <v>383</v>
      </c>
      <c r="D6" s="56">
        <v>4.248002974510884</v>
      </c>
      <c r="E6" s="50" t="s">
        <v>30</v>
      </c>
      <c r="F6" s="186" t="s">
        <v>31</v>
      </c>
      <c r="G6" s="53"/>
      <c r="H6" s="52" t="s">
        <v>655</v>
      </c>
      <c r="I6">
        <v>1</v>
      </c>
    </row>
    <row r="7" spans="1:9" ht="17.399999999999999" x14ac:dyDescent="0.3">
      <c r="A7" s="50">
        <v>2215</v>
      </c>
      <c r="B7" s="50" t="s">
        <v>29</v>
      </c>
      <c r="C7" s="50"/>
      <c r="D7" s="56">
        <v>27.645113876357559</v>
      </c>
      <c r="E7" s="50" t="s">
        <v>30</v>
      </c>
      <c r="F7" s="186"/>
      <c r="I7">
        <v>1</v>
      </c>
    </row>
    <row r="8" spans="1:9" ht="17.399999999999999" x14ac:dyDescent="0.3">
      <c r="A8" s="16"/>
      <c r="B8" s="1"/>
      <c r="C8" s="1"/>
      <c r="D8" s="4">
        <f>SUM(D6:D7)</f>
        <v>31.893116850868445</v>
      </c>
      <c r="E8" s="1"/>
      <c r="F8" s="186"/>
    </row>
    <row r="9" spans="1:9" ht="17.399999999999999" x14ac:dyDescent="0.3">
      <c r="A9" s="50">
        <v>2212</v>
      </c>
      <c r="B9" s="50" t="s">
        <v>382</v>
      </c>
      <c r="C9" s="50"/>
      <c r="D9" s="56">
        <v>26.110508793475677</v>
      </c>
      <c r="E9" s="50" t="s">
        <v>30</v>
      </c>
      <c r="F9" s="186" t="s">
        <v>36</v>
      </c>
      <c r="I9">
        <v>1</v>
      </c>
    </row>
    <row r="10" spans="1:9" ht="17.399999999999999" x14ac:dyDescent="0.3">
      <c r="A10" s="50">
        <v>2213</v>
      </c>
      <c r="B10" s="50" t="s">
        <v>381</v>
      </c>
      <c r="C10" s="50"/>
      <c r="D10" s="56">
        <v>20.77066650397618</v>
      </c>
      <c r="E10" s="50" t="s">
        <v>30</v>
      </c>
      <c r="F10" s="186"/>
      <c r="I10">
        <v>1</v>
      </c>
    </row>
    <row r="11" spans="1:9" ht="17.399999999999999" x14ac:dyDescent="0.3">
      <c r="A11" s="121">
        <v>2216</v>
      </c>
      <c r="B11" s="121" t="s">
        <v>46</v>
      </c>
      <c r="C11" s="121"/>
      <c r="D11" s="126">
        <v>7.3287997154417601</v>
      </c>
      <c r="E11" s="121" t="s">
        <v>30</v>
      </c>
      <c r="F11" s="186"/>
      <c r="I11">
        <f>12/315</f>
        <v>3.8095238095238099E-2</v>
      </c>
    </row>
    <row r="12" spans="1:9" ht="17.399999999999999" x14ac:dyDescent="0.3">
      <c r="A12" s="16"/>
      <c r="B12" s="1"/>
      <c r="C12" s="1"/>
      <c r="D12" s="4">
        <f>SUM(D9:D11)</f>
        <v>54.209975012893622</v>
      </c>
      <c r="E12" s="1"/>
      <c r="F12" s="186"/>
    </row>
    <row r="13" spans="1:9" ht="17.399999999999999" x14ac:dyDescent="0.3">
      <c r="A13" s="121">
        <v>2211</v>
      </c>
      <c r="B13" s="121" t="s">
        <v>89</v>
      </c>
      <c r="C13" s="121"/>
      <c r="D13" s="126">
        <v>1.3993492726832304</v>
      </c>
      <c r="E13" s="121" t="s">
        <v>53</v>
      </c>
      <c r="F13" s="186" t="s">
        <v>54</v>
      </c>
      <c r="I13">
        <f>12/315</f>
        <v>3.8095238095238099E-2</v>
      </c>
    </row>
    <row r="14" spans="1:9" ht="18" thickBot="1" x14ac:dyDescent="0.35">
      <c r="A14" s="16"/>
      <c r="B14" s="1"/>
      <c r="C14" s="1"/>
      <c r="D14" s="8">
        <f>SUM(D13)</f>
        <v>1.3993492726832304</v>
      </c>
      <c r="E14" s="1"/>
      <c r="F14" s="186"/>
    </row>
    <row r="15" spans="1:9" ht="17.399999999999999" x14ac:dyDescent="0.3">
      <c r="A15" s="32"/>
      <c r="B15" s="31"/>
      <c r="C15" s="162" t="s">
        <v>56</v>
      </c>
      <c r="D15" s="167">
        <f>SUM(D4,D6,D7,D9,D10,D11,D13)</f>
        <v>102.13344096617365</v>
      </c>
      <c r="E15" s="31"/>
      <c r="F15" s="30"/>
    </row>
    <row r="16" spans="1:9" ht="28.8" x14ac:dyDescent="0.3">
      <c r="C16" s="165" t="s">
        <v>961</v>
      </c>
      <c r="D16" s="166">
        <f>(SUM(I:I))/COUNTA(I:I)</f>
        <v>0.72517006802721085</v>
      </c>
    </row>
  </sheetData>
  <mergeCells count="11">
    <mergeCell ref="G2:H2"/>
    <mergeCell ref="A1:F1"/>
    <mergeCell ref="F4:F5"/>
    <mergeCell ref="F6:F8"/>
    <mergeCell ref="F9:F12"/>
    <mergeCell ref="F13:F14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D88BC-261F-4924-9695-C7F9FCAC17E2}">
  <sheetPr codeName="Feuil23"/>
  <dimension ref="A1:I20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109375" bestFit="1" customWidth="1"/>
    <col min="3" max="3" width="24.44140625" bestFit="1" customWidth="1"/>
    <col min="4" max="4" width="17.33203125" bestFit="1" customWidth="1"/>
    <col min="5" max="5" width="20.33203125" bestFit="1" customWidth="1"/>
    <col min="6" max="6" width="38" bestFit="1" customWidth="1"/>
    <col min="7" max="7" width="4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62.25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49">
        <v>2310</v>
      </c>
      <c r="B4" s="49" t="s">
        <v>97</v>
      </c>
      <c r="C4" s="49"/>
      <c r="D4" s="55">
        <v>8.385000478774316</v>
      </c>
      <c r="E4" s="49" t="s">
        <v>8</v>
      </c>
      <c r="F4" s="182" t="s">
        <v>9</v>
      </c>
      <c r="G4" s="49"/>
      <c r="H4" s="52" t="s">
        <v>652</v>
      </c>
      <c r="I4">
        <f>52/315</f>
        <v>0.16507936507936508</v>
      </c>
    </row>
    <row r="5" spans="1:9" ht="17.399999999999999" x14ac:dyDescent="0.3">
      <c r="A5" s="49">
        <v>2312</v>
      </c>
      <c r="B5" s="49" t="s">
        <v>76</v>
      </c>
      <c r="C5" s="49"/>
      <c r="D5" s="55">
        <v>16.693338361859833</v>
      </c>
      <c r="E5" s="49" t="s">
        <v>8</v>
      </c>
      <c r="F5" s="182"/>
      <c r="G5" s="51"/>
      <c r="H5" s="52" t="s">
        <v>654</v>
      </c>
      <c r="I5">
        <f>52/315</f>
        <v>0.16507936507936508</v>
      </c>
    </row>
    <row r="6" spans="1:9" ht="17.399999999999999" x14ac:dyDescent="0.3">
      <c r="A6" s="50">
        <v>2313</v>
      </c>
      <c r="B6" s="50" t="s">
        <v>81</v>
      </c>
      <c r="C6" s="50"/>
      <c r="D6" s="56">
        <v>2.16750020503923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120">
        <v>2314</v>
      </c>
      <c r="B7" s="120" t="s">
        <v>388</v>
      </c>
      <c r="C7" s="120"/>
      <c r="D7" s="125">
        <v>4.1124639213392058</v>
      </c>
      <c r="E7" s="120" t="s">
        <v>8</v>
      </c>
      <c r="F7" s="182"/>
      <c r="I7">
        <v>1</v>
      </c>
    </row>
    <row r="8" spans="1:9" ht="17.399999999999999" x14ac:dyDescent="0.3">
      <c r="A8" s="50">
        <v>2315</v>
      </c>
      <c r="B8" s="50" t="s">
        <v>104</v>
      </c>
      <c r="C8" s="50"/>
      <c r="D8" s="56">
        <v>9.7144130675841112</v>
      </c>
      <c r="E8" s="50" t="s">
        <v>8</v>
      </c>
      <c r="F8" s="182"/>
      <c r="I8">
        <v>1</v>
      </c>
    </row>
    <row r="9" spans="1:9" ht="17.399999999999999" x14ac:dyDescent="0.3">
      <c r="A9" s="120">
        <v>2316</v>
      </c>
      <c r="B9" s="120" t="s">
        <v>387</v>
      </c>
      <c r="C9" s="120"/>
      <c r="D9" s="125">
        <v>4.1124666354937744</v>
      </c>
      <c r="E9" s="120" t="s">
        <v>8</v>
      </c>
      <c r="F9" s="182"/>
      <c r="I9">
        <v>1</v>
      </c>
    </row>
    <row r="10" spans="1:9" ht="17.399999999999999" x14ac:dyDescent="0.3">
      <c r="A10" s="50">
        <v>2317</v>
      </c>
      <c r="B10" s="50" t="s">
        <v>79</v>
      </c>
      <c r="C10" s="50"/>
      <c r="D10" s="56">
        <v>2.1675016355516163</v>
      </c>
      <c r="E10" s="50" t="s">
        <v>8</v>
      </c>
      <c r="F10" s="182"/>
      <c r="I10">
        <v>1</v>
      </c>
    </row>
    <row r="11" spans="1:9" ht="17.399999999999999" x14ac:dyDescent="0.3">
      <c r="A11" s="50">
        <v>2318</v>
      </c>
      <c r="B11" s="50" t="s">
        <v>80</v>
      </c>
      <c r="C11" s="50"/>
      <c r="D11" s="56">
        <v>2.6514915652552156</v>
      </c>
      <c r="E11" s="50" t="s">
        <v>8</v>
      </c>
      <c r="F11" s="182"/>
      <c r="I11">
        <v>1</v>
      </c>
    </row>
    <row r="12" spans="1:9" ht="17.399999999999999" x14ac:dyDescent="0.3">
      <c r="A12" s="50">
        <v>2320</v>
      </c>
      <c r="B12" s="50" t="s">
        <v>373</v>
      </c>
      <c r="C12" s="50"/>
      <c r="D12" s="56">
        <v>17.95709389281815</v>
      </c>
      <c r="E12" s="50" t="s">
        <v>8</v>
      </c>
      <c r="F12" s="182"/>
      <c r="I12">
        <v>1</v>
      </c>
    </row>
    <row r="13" spans="1:9" ht="17.399999999999999" x14ac:dyDescent="0.3">
      <c r="A13" s="2"/>
      <c r="B13" s="3"/>
      <c r="C13" s="3"/>
      <c r="D13" s="6">
        <f>SUM(D4:D12)</f>
        <v>67.96126976371545</v>
      </c>
      <c r="E13" s="3"/>
      <c r="F13" s="182"/>
    </row>
    <row r="14" spans="1:9" ht="17.399999999999999" x14ac:dyDescent="0.3">
      <c r="A14" s="49">
        <v>2311</v>
      </c>
      <c r="B14" s="49" t="s">
        <v>386</v>
      </c>
      <c r="C14" s="49"/>
      <c r="D14" s="55">
        <v>7.4961880407906856</v>
      </c>
      <c r="E14" s="49" t="s">
        <v>30</v>
      </c>
      <c r="F14" s="182" t="s">
        <v>31</v>
      </c>
      <c r="I14">
        <f>52/315</f>
        <v>0.16507936507936508</v>
      </c>
    </row>
    <row r="15" spans="1:9" ht="17.399999999999999" x14ac:dyDescent="0.3">
      <c r="A15" s="119">
        <v>2319</v>
      </c>
      <c r="B15" s="119" t="s">
        <v>32</v>
      </c>
      <c r="C15" s="119" t="s">
        <v>385</v>
      </c>
      <c r="D15" s="124">
        <v>6.0100021409984947</v>
      </c>
      <c r="E15" s="119" t="s">
        <v>30</v>
      </c>
      <c r="F15" s="182"/>
      <c r="I15">
        <f>52/315</f>
        <v>0.16507936507936508</v>
      </c>
    </row>
    <row r="16" spans="1:9" ht="17.399999999999999" x14ac:dyDescent="0.3">
      <c r="A16" s="2"/>
      <c r="B16" s="3"/>
      <c r="C16" s="3"/>
      <c r="D16" s="6">
        <f>SUM(D14:D15)</f>
        <v>13.506190181789179</v>
      </c>
      <c r="E16" s="3"/>
      <c r="F16" s="182"/>
    </row>
    <row r="17" spans="1:9" ht="17.399999999999999" x14ac:dyDescent="0.3">
      <c r="A17" s="49">
        <v>2321</v>
      </c>
      <c r="B17" s="49" t="s">
        <v>384</v>
      </c>
      <c r="C17" s="49"/>
      <c r="D17" s="55">
        <v>14.621868264562952</v>
      </c>
      <c r="E17" s="49" t="s">
        <v>30</v>
      </c>
      <c r="F17" s="182" t="s">
        <v>36</v>
      </c>
      <c r="I17">
        <f>52/315</f>
        <v>0.16507936507936508</v>
      </c>
    </row>
    <row r="18" spans="1:9" ht="18" thickBot="1" x14ac:dyDescent="0.35">
      <c r="A18" s="2"/>
      <c r="B18" s="3"/>
      <c r="C18" s="7"/>
      <c r="D18" s="20">
        <v>14.621868264562952</v>
      </c>
      <c r="E18" s="3"/>
      <c r="F18" s="182"/>
    </row>
    <row r="19" spans="1:9" ht="17.399999999999999" x14ac:dyDescent="0.3">
      <c r="C19" s="164" t="s">
        <v>106</v>
      </c>
      <c r="D19" s="167">
        <f>SUM(D4,D5,D6,D7,D8,D9,D10,D11,D12,D14,D15,D17)</f>
        <v>96.089328210067578</v>
      </c>
    </row>
    <row r="20" spans="1:9" ht="28.8" x14ac:dyDescent="0.3">
      <c r="C20" s="165" t="s">
        <v>961</v>
      </c>
      <c r="D20" s="166">
        <f>(SUM(I:I))/COUNTA(I:I)</f>
        <v>0.65211640211640221</v>
      </c>
    </row>
  </sheetData>
  <mergeCells count="10">
    <mergeCell ref="G2:H2"/>
    <mergeCell ref="A1:F1"/>
    <mergeCell ref="F4:F13"/>
    <mergeCell ref="F14:F16"/>
    <mergeCell ref="F17:F18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0DE1-5A12-4CD2-B58F-E829F6F8AAFE}">
  <sheetPr codeName="Feuil24"/>
  <dimension ref="A1:I3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4.88671875" bestFit="1" customWidth="1"/>
    <col min="3" max="3" width="26.6640625" bestFit="1" customWidth="1"/>
    <col min="4" max="4" width="18.6640625" style="12" bestFit="1" customWidth="1"/>
    <col min="5" max="5" width="28.5546875" bestFit="1" customWidth="1"/>
    <col min="6" max="6" width="26.33203125" bestFit="1" customWidth="1"/>
    <col min="7" max="7" width="3.554687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8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36.75" customHeight="1" x14ac:dyDescent="0.3">
      <c r="A3" s="199"/>
      <c r="B3" s="199"/>
      <c r="C3" s="199"/>
      <c r="D3" s="200"/>
      <c r="E3" s="61" t="s">
        <v>5</v>
      </c>
      <c r="F3" s="61" t="s">
        <v>6</v>
      </c>
      <c r="G3" s="50"/>
      <c r="H3" s="52" t="s">
        <v>653</v>
      </c>
    </row>
    <row r="4" spans="1:9" ht="17.399999999999999" x14ac:dyDescent="0.3">
      <c r="A4" s="69">
        <v>6</v>
      </c>
      <c r="B4" s="69" t="s">
        <v>126</v>
      </c>
      <c r="C4" s="69"/>
      <c r="D4" s="74">
        <v>5.3743190000013401</v>
      </c>
      <c r="E4" s="69" t="s">
        <v>8</v>
      </c>
      <c r="F4" s="199" t="s">
        <v>9</v>
      </c>
      <c r="G4" s="49"/>
      <c r="H4" s="52" t="s">
        <v>652</v>
      </c>
      <c r="I4">
        <f>52/315</f>
        <v>0.16507936507936508</v>
      </c>
    </row>
    <row r="5" spans="1:9" ht="17.399999999999999" x14ac:dyDescent="0.3">
      <c r="A5" s="68">
        <v>7</v>
      </c>
      <c r="B5" s="68" t="s">
        <v>49</v>
      </c>
      <c r="C5" s="68"/>
      <c r="D5" s="75">
        <v>9.2863098043555201</v>
      </c>
      <c r="E5" s="68" t="s">
        <v>8</v>
      </c>
      <c r="F5" s="199"/>
      <c r="G5" s="51"/>
      <c r="H5" s="52" t="s">
        <v>654</v>
      </c>
      <c r="I5">
        <v>1</v>
      </c>
    </row>
    <row r="6" spans="1:9" ht="17.399999999999999" x14ac:dyDescent="0.3">
      <c r="A6" s="69">
        <v>8</v>
      </c>
      <c r="B6" s="69" t="s">
        <v>51</v>
      </c>
      <c r="C6" s="69" t="s">
        <v>245</v>
      </c>
      <c r="D6" s="74">
        <v>6.3825599999999874</v>
      </c>
      <c r="E6" s="69" t="s">
        <v>8</v>
      </c>
      <c r="F6" s="199"/>
      <c r="G6" s="53"/>
      <c r="H6" s="52" t="s">
        <v>655</v>
      </c>
      <c r="I6">
        <f>52/315</f>
        <v>0.16507936507936508</v>
      </c>
    </row>
    <row r="7" spans="1:9" ht="17.399999999999999" x14ac:dyDescent="0.3">
      <c r="A7" s="68">
        <v>9</v>
      </c>
      <c r="B7" s="68" t="s">
        <v>373</v>
      </c>
      <c r="C7" s="68" t="s">
        <v>198</v>
      </c>
      <c r="D7" s="75">
        <v>15.606376237408183</v>
      </c>
      <c r="E7" s="68" t="s">
        <v>8</v>
      </c>
      <c r="F7" s="199"/>
      <c r="I7">
        <v>1</v>
      </c>
    </row>
    <row r="8" spans="1:9" ht="17.399999999999999" x14ac:dyDescent="0.3">
      <c r="A8" s="68">
        <v>18</v>
      </c>
      <c r="B8" s="68" t="s">
        <v>20</v>
      </c>
      <c r="C8" s="68"/>
      <c r="D8" s="75">
        <v>33.553056945596971</v>
      </c>
      <c r="E8" s="68" t="s">
        <v>8</v>
      </c>
      <c r="F8" s="199"/>
      <c r="I8">
        <v>1</v>
      </c>
    </row>
    <row r="9" spans="1:9" ht="17.399999999999999" x14ac:dyDescent="0.3">
      <c r="A9" s="68">
        <v>19</v>
      </c>
      <c r="B9" s="68" t="s">
        <v>20</v>
      </c>
      <c r="C9" s="68"/>
      <c r="D9" s="75">
        <v>16.720810918370322</v>
      </c>
      <c r="E9" s="68" t="s">
        <v>8</v>
      </c>
      <c r="F9" s="199"/>
      <c r="I9">
        <v>1</v>
      </c>
    </row>
    <row r="10" spans="1:9" ht="17.399999999999999" x14ac:dyDescent="0.3">
      <c r="A10" s="68">
        <v>20</v>
      </c>
      <c r="B10" s="68" t="s">
        <v>682</v>
      </c>
      <c r="C10" s="68" t="s">
        <v>379</v>
      </c>
      <c r="D10" s="75">
        <v>4.9594940000003911</v>
      </c>
      <c r="E10" s="68" t="s">
        <v>8</v>
      </c>
      <c r="F10" s="199"/>
      <c r="I10">
        <v>1</v>
      </c>
    </row>
    <row r="11" spans="1:9" ht="17.399999999999999" x14ac:dyDescent="0.3">
      <c r="A11" s="68">
        <v>21</v>
      </c>
      <c r="B11" s="68" t="s">
        <v>80</v>
      </c>
      <c r="C11" s="68"/>
      <c r="D11" s="75">
        <v>1.9680600000000357</v>
      </c>
      <c r="E11" s="68" t="s">
        <v>8</v>
      </c>
      <c r="F11" s="199"/>
      <c r="I11">
        <v>1</v>
      </c>
    </row>
    <row r="12" spans="1:9" ht="17.399999999999999" x14ac:dyDescent="0.3">
      <c r="A12" s="68">
        <v>22</v>
      </c>
      <c r="B12" s="68" t="s">
        <v>22</v>
      </c>
      <c r="C12" s="68"/>
      <c r="D12" s="75">
        <v>6.2908840000000161</v>
      </c>
      <c r="E12" s="68" t="s">
        <v>8</v>
      </c>
      <c r="F12" s="199"/>
      <c r="I12">
        <v>1</v>
      </c>
    </row>
    <row r="13" spans="1:9" ht="17.399999999999999" x14ac:dyDescent="0.3">
      <c r="A13" s="68">
        <v>23</v>
      </c>
      <c r="B13" s="68" t="s">
        <v>16</v>
      </c>
      <c r="C13" s="68"/>
      <c r="D13" s="75">
        <v>1.2657320000000001</v>
      </c>
      <c r="E13" s="68" t="s">
        <v>8</v>
      </c>
      <c r="F13" s="199"/>
      <c r="I13">
        <v>1</v>
      </c>
    </row>
    <row r="14" spans="1:9" ht="17.399999999999999" x14ac:dyDescent="0.3">
      <c r="A14" s="68">
        <v>24</v>
      </c>
      <c r="B14" s="68" t="s">
        <v>16</v>
      </c>
      <c r="C14" s="68"/>
      <c r="D14" s="75">
        <v>1.1553900000000001</v>
      </c>
      <c r="E14" s="68" t="s">
        <v>8</v>
      </c>
      <c r="F14" s="199"/>
      <c r="I14">
        <v>1</v>
      </c>
    </row>
    <row r="15" spans="1:9" ht="17.399999999999999" x14ac:dyDescent="0.3">
      <c r="A15" s="72">
        <v>25</v>
      </c>
      <c r="B15" s="72" t="s">
        <v>681</v>
      </c>
      <c r="C15" s="72"/>
      <c r="D15" s="77">
        <v>1.0311800000000098</v>
      </c>
      <c r="E15" s="72" t="s">
        <v>8</v>
      </c>
      <c r="F15" s="199"/>
      <c r="I15">
        <v>0</v>
      </c>
    </row>
    <row r="16" spans="1:9" ht="34.799999999999997" x14ac:dyDescent="0.3">
      <c r="A16" s="69" t="s">
        <v>938</v>
      </c>
      <c r="B16" s="69" t="s">
        <v>939</v>
      </c>
      <c r="C16" s="69" t="s">
        <v>940</v>
      </c>
      <c r="D16" s="74">
        <v>11.897</v>
      </c>
      <c r="E16" s="69"/>
      <c r="F16" s="199"/>
      <c r="I16">
        <f>52/315</f>
        <v>0.16507936507936508</v>
      </c>
    </row>
    <row r="17" spans="1:9" ht="17.399999999999999" x14ac:dyDescent="0.3">
      <c r="A17" s="61"/>
      <c r="B17" s="61"/>
      <c r="C17" s="61"/>
      <c r="D17" s="4">
        <f>SUM(D4:D16)</f>
        <v>115.49117290573277</v>
      </c>
      <c r="E17" s="61"/>
      <c r="F17" s="199"/>
    </row>
    <row r="18" spans="1:9" ht="17.399999999999999" x14ac:dyDescent="0.3">
      <c r="A18" s="69">
        <v>1</v>
      </c>
      <c r="B18" s="69" t="s">
        <v>51</v>
      </c>
      <c r="C18" s="69" t="s">
        <v>343</v>
      </c>
      <c r="D18" s="74">
        <v>9.9563868621711951</v>
      </c>
      <c r="E18" s="69" t="s">
        <v>407</v>
      </c>
      <c r="F18" s="199" t="s">
        <v>31</v>
      </c>
      <c r="I18">
        <f>52/315</f>
        <v>0.16507936507936508</v>
      </c>
    </row>
    <row r="19" spans="1:9" ht="17.399999999999999" x14ac:dyDescent="0.3">
      <c r="A19" s="69">
        <v>4</v>
      </c>
      <c r="B19" s="69" t="s">
        <v>680</v>
      </c>
      <c r="C19" s="69"/>
      <c r="D19" s="74">
        <v>4.5742372735011489</v>
      </c>
      <c r="E19" s="69" t="s">
        <v>407</v>
      </c>
      <c r="F19" s="199"/>
      <c r="I19">
        <f>52/315</f>
        <v>0.16507936507936508</v>
      </c>
    </row>
    <row r="20" spans="1:9" ht="17.399999999999999" x14ac:dyDescent="0.3">
      <c r="A20" s="69">
        <v>5</v>
      </c>
      <c r="B20" s="69" t="s">
        <v>680</v>
      </c>
      <c r="C20" s="69"/>
      <c r="D20" s="74">
        <v>2.3914149999999972</v>
      </c>
      <c r="E20" s="69" t="s">
        <v>407</v>
      </c>
      <c r="F20" s="199"/>
      <c r="I20">
        <f>52/315</f>
        <v>0.16507936507936508</v>
      </c>
    </row>
    <row r="21" spans="1:9" ht="17.399999999999999" x14ac:dyDescent="0.3">
      <c r="A21" s="69">
        <v>10</v>
      </c>
      <c r="B21" s="69" t="s">
        <v>32</v>
      </c>
      <c r="C21" s="69" t="s">
        <v>385</v>
      </c>
      <c r="D21" s="74">
        <v>10.559016837000723</v>
      </c>
      <c r="E21" s="69" t="s">
        <v>407</v>
      </c>
      <c r="F21" s="199"/>
      <c r="I21">
        <f>52/315</f>
        <v>0.16507936507936508</v>
      </c>
    </row>
    <row r="22" spans="1:9" ht="17.399999999999999" x14ac:dyDescent="0.3">
      <c r="A22" s="68">
        <v>16</v>
      </c>
      <c r="B22" s="68" t="s">
        <v>41</v>
      </c>
      <c r="C22" s="68" t="s">
        <v>431</v>
      </c>
      <c r="D22" s="75">
        <v>6.9903516786552418</v>
      </c>
      <c r="E22" s="68" t="s">
        <v>407</v>
      </c>
      <c r="F22" s="199"/>
      <c r="I22">
        <v>1</v>
      </c>
    </row>
    <row r="23" spans="1:9" ht="17.399999999999999" x14ac:dyDescent="0.3">
      <c r="A23" s="121">
        <v>17</v>
      </c>
      <c r="B23" s="121" t="s">
        <v>51</v>
      </c>
      <c r="C23" s="121" t="s">
        <v>258</v>
      </c>
      <c r="D23" s="126">
        <v>8.4825999999999961</v>
      </c>
      <c r="E23" s="121" t="s">
        <v>407</v>
      </c>
      <c r="F23" s="199"/>
      <c r="I23">
        <f>12/315</f>
        <v>3.8095238095238099E-2</v>
      </c>
    </row>
    <row r="24" spans="1:9" ht="17.399999999999999" x14ac:dyDescent="0.3">
      <c r="A24" s="68">
        <v>26</v>
      </c>
      <c r="B24" s="68" t="s">
        <v>80</v>
      </c>
      <c r="C24" s="68"/>
      <c r="D24" s="75">
        <v>1.6438509999999431</v>
      </c>
      <c r="E24" s="68" t="s">
        <v>407</v>
      </c>
      <c r="F24" s="199"/>
      <c r="I24">
        <v>1</v>
      </c>
    </row>
    <row r="25" spans="1:9" ht="17.399999999999999" x14ac:dyDescent="0.3">
      <c r="A25" s="68">
        <v>27</v>
      </c>
      <c r="B25" s="68" t="s">
        <v>41</v>
      </c>
      <c r="C25" s="68" t="s">
        <v>431</v>
      </c>
      <c r="D25" s="75">
        <v>4.4715898548515849</v>
      </c>
      <c r="E25" s="68" t="s">
        <v>407</v>
      </c>
      <c r="F25" s="199"/>
      <c r="I25">
        <v>1</v>
      </c>
    </row>
    <row r="26" spans="1:9" ht="17.399999999999999" x14ac:dyDescent="0.3">
      <c r="A26" s="61"/>
      <c r="B26" s="61"/>
      <c r="C26" s="61"/>
      <c r="D26" s="4">
        <f>SUM(D18:D25)</f>
        <v>49.069448506179832</v>
      </c>
      <c r="E26" s="61"/>
      <c r="F26" s="199"/>
    </row>
    <row r="27" spans="1:9" ht="17.399999999999999" x14ac:dyDescent="0.3">
      <c r="A27" s="69">
        <v>2</v>
      </c>
      <c r="B27" s="69" t="s">
        <v>7</v>
      </c>
      <c r="C27" s="69" t="s">
        <v>679</v>
      </c>
      <c r="D27" s="74">
        <v>27.95539999999998</v>
      </c>
      <c r="E27" s="69" t="s">
        <v>407</v>
      </c>
      <c r="F27" s="199" t="s">
        <v>409</v>
      </c>
      <c r="I27">
        <f>52/315</f>
        <v>0.16507936507936508</v>
      </c>
    </row>
    <row r="28" spans="1:9" ht="17.399999999999999" x14ac:dyDescent="0.3">
      <c r="A28" s="68">
        <v>3</v>
      </c>
      <c r="B28" s="68" t="s">
        <v>442</v>
      </c>
      <c r="C28" s="68"/>
      <c r="D28" s="75">
        <v>66.821129999998902</v>
      </c>
      <c r="E28" s="68" t="s">
        <v>407</v>
      </c>
      <c r="F28" s="199"/>
      <c r="I28">
        <v>1</v>
      </c>
    </row>
    <row r="29" spans="1:9" ht="17.399999999999999" x14ac:dyDescent="0.3">
      <c r="A29" s="61"/>
      <c r="B29" s="61"/>
      <c r="C29" s="61"/>
      <c r="D29" s="4">
        <f>SUM(D27:D28)</f>
        <v>94.776529999998886</v>
      </c>
      <c r="E29" s="61"/>
      <c r="F29" s="201"/>
    </row>
    <row r="30" spans="1:9" ht="17.399999999999999" x14ac:dyDescent="0.3">
      <c r="A30" s="72">
        <v>11</v>
      </c>
      <c r="B30" s="72" t="s">
        <v>258</v>
      </c>
      <c r="C30" s="72" t="s">
        <v>55</v>
      </c>
      <c r="D30" s="77">
        <v>22.265593069732894</v>
      </c>
      <c r="E30" s="72" t="s">
        <v>53</v>
      </c>
      <c r="F30" s="199" t="s">
        <v>54</v>
      </c>
      <c r="I30">
        <v>0</v>
      </c>
    </row>
    <row r="31" spans="1:9" ht="18" thickBot="1" x14ac:dyDescent="0.35">
      <c r="A31" s="61"/>
      <c r="B31" s="61"/>
      <c r="C31" s="60"/>
      <c r="D31" s="8">
        <f>SUM(D30)</f>
        <v>22.265593069732894</v>
      </c>
      <c r="E31" s="61"/>
      <c r="F31" s="199"/>
    </row>
    <row r="32" spans="1:9" ht="17.399999999999999" x14ac:dyDescent="0.3">
      <c r="C32" s="171" t="s">
        <v>56</v>
      </c>
      <c r="D32" s="167">
        <f>SUM(D31,D29,D26,D17)</f>
        <v>281.60274448164438</v>
      </c>
    </row>
    <row r="33" spans="3:4" ht="28.8" x14ac:dyDescent="0.3">
      <c r="C33" s="165" t="s">
        <v>961</v>
      </c>
      <c r="D33" s="166">
        <f>(SUM(I:I))/COUNTA(I:I)</f>
        <v>0.59828042328042319</v>
      </c>
    </row>
  </sheetData>
  <mergeCells count="11">
    <mergeCell ref="G2:H2"/>
    <mergeCell ref="A1:F1"/>
    <mergeCell ref="F4:F17"/>
    <mergeCell ref="F18:F26"/>
    <mergeCell ref="F27:F29"/>
    <mergeCell ref="F30:F3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4743F-48A1-4348-A1CD-CF316937D891}">
  <sheetPr codeName="Feuil25"/>
  <dimension ref="A1:I38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9.109375" bestFit="1" customWidth="1"/>
    <col min="3" max="3" width="34.33203125" bestFit="1" customWidth="1"/>
    <col min="4" max="4" width="17.33203125" bestFit="1" customWidth="1"/>
    <col min="5" max="5" width="28.5546875" bestFit="1" customWidth="1"/>
    <col min="6" max="6" width="42.5546875" bestFit="1" customWidth="1"/>
    <col min="7" max="7" width="2.664062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36.7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1210</v>
      </c>
      <c r="B4" s="50" t="s">
        <v>22</v>
      </c>
      <c r="C4" s="50" t="s">
        <v>218</v>
      </c>
      <c r="D4" s="56">
        <v>3.3411662021143349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1218</v>
      </c>
      <c r="B5" s="50" t="s">
        <v>81</v>
      </c>
      <c r="C5" s="50" t="s">
        <v>402</v>
      </c>
      <c r="D5" s="56">
        <v>2.4417914189832484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50">
        <v>1220</v>
      </c>
      <c r="B6" s="50" t="s">
        <v>404</v>
      </c>
      <c r="C6" s="50" t="s">
        <v>402</v>
      </c>
      <c r="D6" s="56">
        <v>4.6251855926939296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50">
        <v>1221</v>
      </c>
      <c r="B7" s="50" t="s">
        <v>403</v>
      </c>
      <c r="C7" s="50" t="s">
        <v>402</v>
      </c>
      <c r="D7" s="56">
        <v>5.8066190619576883</v>
      </c>
      <c r="E7" s="50" t="s">
        <v>8</v>
      </c>
      <c r="F7" s="182"/>
      <c r="I7">
        <v>1</v>
      </c>
    </row>
    <row r="8" spans="1:9" ht="17.399999999999999" x14ac:dyDescent="0.3">
      <c r="A8" s="50">
        <v>1225</v>
      </c>
      <c r="B8" s="50" t="s">
        <v>20</v>
      </c>
      <c r="C8" s="50"/>
      <c r="D8" s="56">
        <v>29.733362583561096</v>
      </c>
      <c r="E8" s="50" t="s">
        <v>8</v>
      </c>
      <c r="F8" s="182"/>
      <c r="I8">
        <v>1</v>
      </c>
    </row>
    <row r="9" spans="1:9" ht="17.399999999999999" x14ac:dyDescent="0.3">
      <c r="A9" s="50">
        <v>1230</v>
      </c>
      <c r="B9" s="50" t="s">
        <v>401</v>
      </c>
      <c r="C9" s="50"/>
      <c r="D9" s="56">
        <v>21.421340777783694</v>
      </c>
      <c r="E9" s="50" t="s">
        <v>8</v>
      </c>
      <c r="F9" s="182"/>
      <c r="I9">
        <v>1</v>
      </c>
    </row>
    <row r="10" spans="1:9" ht="17.399999999999999" x14ac:dyDescent="0.3">
      <c r="A10" s="49">
        <v>1231</v>
      </c>
      <c r="B10" s="49" t="s">
        <v>76</v>
      </c>
      <c r="C10" s="49"/>
      <c r="D10" s="55">
        <v>20.81940220166409</v>
      </c>
      <c r="E10" s="49" t="s">
        <v>8</v>
      </c>
      <c r="F10" s="182"/>
      <c r="I10">
        <f>52/315</f>
        <v>0.16507936507936508</v>
      </c>
    </row>
    <row r="11" spans="1:9" ht="17.399999999999999" x14ac:dyDescent="0.3">
      <c r="A11" s="120">
        <v>1232</v>
      </c>
      <c r="B11" s="120" t="s">
        <v>388</v>
      </c>
      <c r="C11" s="120"/>
      <c r="D11" s="125">
        <v>4.1119829649595667</v>
      </c>
      <c r="E11" s="120" t="s">
        <v>8</v>
      </c>
      <c r="F11" s="182"/>
      <c r="I11">
        <v>1</v>
      </c>
    </row>
    <row r="12" spans="1:9" ht="17.399999999999999" x14ac:dyDescent="0.3">
      <c r="A12" s="120">
        <v>1233</v>
      </c>
      <c r="B12" s="120" t="s">
        <v>387</v>
      </c>
      <c r="C12" s="120"/>
      <c r="D12" s="125">
        <v>6.452071961196868</v>
      </c>
      <c r="E12" s="120" t="s">
        <v>8</v>
      </c>
      <c r="F12" s="182"/>
      <c r="I12">
        <v>1</v>
      </c>
    </row>
    <row r="13" spans="1:9" ht="17.399999999999999" x14ac:dyDescent="0.3">
      <c r="A13" s="50">
        <v>1234</v>
      </c>
      <c r="B13" s="50" t="s">
        <v>400</v>
      </c>
      <c r="C13" s="50" t="s">
        <v>378</v>
      </c>
      <c r="D13" s="56">
        <v>4.2355104347553976</v>
      </c>
      <c r="E13" s="50" t="s">
        <v>8</v>
      </c>
      <c r="F13" s="182"/>
      <c r="I13">
        <v>1</v>
      </c>
    </row>
    <row r="14" spans="1:9" ht="17.399999999999999" x14ac:dyDescent="0.3">
      <c r="A14" s="50">
        <v>1236</v>
      </c>
      <c r="B14" s="50" t="s">
        <v>399</v>
      </c>
      <c r="C14" s="50"/>
      <c r="D14" s="56">
        <v>13.171526742204295</v>
      </c>
      <c r="E14" s="50" t="s">
        <v>8</v>
      </c>
      <c r="F14" s="182"/>
      <c r="I14">
        <v>1</v>
      </c>
    </row>
    <row r="15" spans="1:9" ht="17.399999999999999" x14ac:dyDescent="0.3">
      <c r="A15" s="49">
        <v>1239</v>
      </c>
      <c r="B15" s="49" t="s">
        <v>152</v>
      </c>
      <c r="C15" s="49" t="s">
        <v>398</v>
      </c>
      <c r="D15" s="55">
        <v>25.419624999999751</v>
      </c>
      <c r="E15" s="49" t="s">
        <v>8</v>
      </c>
      <c r="F15" s="182"/>
      <c r="I15">
        <f>52/315</f>
        <v>0.16507936507936508</v>
      </c>
    </row>
    <row r="16" spans="1:9" ht="17.399999999999999" x14ac:dyDescent="0.3">
      <c r="A16" s="2"/>
      <c r="B16" s="3"/>
      <c r="C16" s="3"/>
      <c r="D16" s="6">
        <f>SUM(D4:D15)</f>
        <v>141.57958494187395</v>
      </c>
      <c r="E16" s="3"/>
      <c r="F16" s="182"/>
    </row>
    <row r="17" spans="1:9" ht="17.399999999999999" x14ac:dyDescent="0.3">
      <c r="A17" s="50">
        <v>1211</v>
      </c>
      <c r="B17" s="50" t="s">
        <v>41</v>
      </c>
      <c r="C17" s="50"/>
      <c r="D17" s="56">
        <v>58.403410107641626</v>
      </c>
      <c r="E17" s="50" t="s">
        <v>39</v>
      </c>
      <c r="F17" s="182" t="s">
        <v>69</v>
      </c>
      <c r="I17">
        <v>1</v>
      </c>
    </row>
    <row r="18" spans="1:9" ht="17.399999999999999" x14ac:dyDescent="0.3">
      <c r="A18" s="50">
        <v>1212</v>
      </c>
      <c r="B18" s="50" t="s">
        <v>138</v>
      </c>
      <c r="C18" s="50"/>
      <c r="D18" s="56">
        <v>47.314329349976632</v>
      </c>
      <c r="E18" s="50" t="s">
        <v>39</v>
      </c>
      <c r="F18" s="182"/>
      <c r="I18">
        <v>1</v>
      </c>
    </row>
    <row r="19" spans="1:9" ht="17.399999999999999" x14ac:dyDescent="0.3">
      <c r="A19" s="121">
        <v>1213</v>
      </c>
      <c r="B19" s="121" t="s">
        <v>374</v>
      </c>
      <c r="C19" s="121" t="s">
        <v>138</v>
      </c>
      <c r="D19" s="126">
        <v>9.1122949510060369</v>
      </c>
      <c r="E19" s="121" t="s">
        <v>39</v>
      </c>
      <c r="F19" s="182"/>
      <c r="I19">
        <f>12/315</f>
        <v>3.8095238095238099E-2</v>
      </c>
    </row>
    <row r="20" spans="1:9" ht="17.399999999999999" x14ac:dyDescent="0.3">
      <c r="A20" s="49">
        <v>1214</v>
      </c>
      <c r="B20" s="49" t="s">
        <v>146</v>
      </c>
      <c r="C20" s="49" t="s">
        <v>397</v>
      </c>
      <c r="D20" s="55">
        <v>7.7637776558556668</v>
      </c>
      <c r="E20" s="49" t="s">
        <v>39</v>
      </c>
      <c r="F20" s="182"/>
      <c r="I20">
        <f>52/315</f>
        <v>0.16507936507936508</v>
      </c>
    </row>
    <row r="21" spans="1:9" ht="17.399999999999999" x14ac:dyDescent="0.3">
      <c r="A21" s="50">
        <v>1215</v>
      </c>
      <c r="B21" s="50" t="s">
        <v>135</v>
      </c>
      <c r="C21" s="50"/>
      <c r="D21" s="56">
        <v>8.817602608094214</v>
      </c>
      <c r="E21" s="50" t="s">
        <v>39</v>
      </c>
      <c r="F21" s="182"/>
      <c r="I21">
        <v>1</v>
      </c>
    </row>
    <row r="22" spans="1:9" ht="17.399999999999999" x14ac:dyDescent="0.3">
      <c r="A22" s="50">
        <v>1216</v>
      </c>
      <c r="B22" s="50" t="s">
        <v>396</v>
      </c>
      <c r="C22" s="50"/>
      <c r="D22" s="56">
        <v>8.4551142849901701</v>
      </c>
      <c r="E22" s="50" t="s">
        <v>39</v>
      </c>
      <c r="F22" s="182"/>
      <c r="I22">
        <v>1</v>
      </c>
    </row>
    <row r="23" spans="1:9" ht="17.399999999999999" x14ac:dyDescent="0.3">
      <c r="A23" s="50">
        <v>1217</v>
      </c>
      <c r="B23" s="50" t="s">
        <v>95</v>
      </c>
      <c r="C23" s="50"/>
      <c r="D23" s="56">
        <v>143.81975434357645</v>
      </c>
      <c r="E23" s="50" t="s">
        <v>39</v>
      </c>
      <c r="F23" s="182"/>
      <c r="I23">
        <v>1</v>
      </c>
    </row>
    <row r="24" spans="1:9" ht="17.399999999999999" x14ac:dyDescent="0.3">
      <c r="A24" s="49">
        <v>1226</v>
      </c>
      <c r="B24" s="49" t="s">
        <v>15</v>
      </c>
      <c r="C24" s="49"/>
      <c r="D24" s="55">
        <v>14.350490898178633</v>
      </c>
      <c r="E24" s="49" t="s">
        <v>39</v>
      </c>
      <c r="F24" s="182"/>
      <c r="I24">
        <f>52/315</f>
        <v>0.16507936507936508</v>
      </c>
    </row>
    <row r="25" spans="1:9" ht="17.399999999999999" x14ac:dyDescent="0.3">
      <c r="A25" s="49">
        <v>1227</v>
      </c>
      <c r="B25" s="49" t="s">
        <v>43</v>
      </c>
      <c r="C25" s="49"/>
      <c r="D25" s="55">
        <v>8.8966853119948208</v>
      </c>
      <c r="E25" s="49" t="s">
        <v>39</v>
      </c>
      <c r="F25" s="182"/>
      <c r="I25">
        <f>52/315</f>
        <v>0.16507936507936508</v>
      </c>
    </row>
    <row r="26" spans="1:9" ht="17.399999999999999" x14ac:dyDescent="0.3">
      <c r="A26" s="49">
        <v>1228</v>
      </c>
      <c r="B26" s="49" t="s">
        <v>148</v>
      </c>
      <c r="C26" s="49"/>
      <c r="D26" s="55">
        <v>10.767297088141071</v>
      </c>
      <c r="E26" s="49" t="s">
        <v>39</v>
      </c>
      <c r="F26" s="182"/>
      <c r="I26">
        <f>52/315</f>
        <v>0.16507936507936508</v>
      </c>
    </row>
    <row r="27" spans="1:9" ht="17.399999999999999" x14ac:dyDescent="0.3">
      <c r="A27" s="49">
        <v>1229</v>
      </c>
      <c r="B27" s="49" t="s">
        <v>147</v>
      </c>
      <c r="C27" s="49"/>
      <c r="D27" s="55">
        <v>15.363615104710881</v>
      </c>
      <c r="E27" s="49" t="s">
        <v>39</v>
      </c>
      <c r="F27" s="182"/>
      <c r="I27">
        <f>52/315</f>
        <v>0.16507936507936508</v>
      </c>
    </row>
    <row r="28" spans="1:9" ht="17.399999999999999" x14ac:dyDescent="0.3">
      <c r="A28" s="50">
        <v>1235</v>
      </c>
      <c r="B28" s="50" t="s">
        <v>51</v>
      </c>
      <c r="C28" s="50" t="s">
        <v>395</v>
      </c>
      <c r="D28" s="56">
        <v>3.1228480526914848</v>
      </c>
      <c r="E28" s="50" t="s">
        <v>39</v>
      </c>
      <c r="F28" s="182"/>
      <c r="I28">
        <v>1</v>
      </c>
    </row>
    <row r="29" spans="1:9" ht="17.399999999999999" x14ac:dyDescent="0.3">
      <c r="A29" s="121">
        <v>1238</v>
      </c>
      <c r="B29" s="121" t="s">
        <v>374</v>
      </c>
      <c r="C29" s="121" t="s">
        <v>394</v>
      </c>
      <c r="D29" s="126">
        <v>17.919787392816964</v>
      </c>
      <c r="E29" s="121" t="s">
        <v>39</v>
      </c>
      <c r="F29" s="182"/>
      <c r="I29">
        <f>12/315</f>
        <v>3.8095238095238099E-2</v>
      </c>
    </row>
    <row r="30" spans="1:9" ht="17.399999999999999" x14ac:dyDescent="0.3">
      <c r="A30" s="23"/>
      <c r="B30" s="22"/>
      <c r="C30" s="22"/>
      <c r="D30" s="6">
        <f>SUM(D17:D29)</f>
        <v>354.10700714967459</v>
      </c>
      <c r="E30" s="22"/>
      <c r="F30" s="182"/>
    </row>
    <row r="31" spans="1:9" ht="17.399999999999999" x14ac:dyDescent="0.3">
      <c r="A31" s="53">
        <v>1219</v>
      </c>
      <c r="B31" s="53" t="s">
        <v>393</v>
      </c>
      <c r="C31" s="53"/>
      <c r="D31" s="58">
        <v>2.2272172610117997</v>
      </c>
      <c r="E31" s="53" t="s">
        <v>53</v>
      </c>
      <c r="F31" s="182" t="s">
        <v>61</v>
      </c>
      <c r="I31">
        <v>0</v>
      </c>
    </row>
    <row r="32" spans="1:9" ht="17.399999999999999" x14ac:dyDescent="0.3">
      <c r="A32" s="53">
        <v>1237</v>
      </c>
      <c r="B32" s="53" t="s">
        <v>392</v>
      </c>
      <c r="C32" s="53" t="s">
        <v>391</v>
      </c>
      <c r="D32" s="58">
        <v>7.9584484029476474</v>
      </c>
      <c r="E32" s="53" t="s">
        <v>53</v>
      </c>
      <c r="F32" s="182"/>
      <c r="I32">
        <v>0</v>
      </c>
    </row>
    <row r="33" spans="1:9" ht="17.399999999999999" x14ac:dyDescent="0.3">
      <c r="A33" s="53">
        <v>1240</v>
      </c>
      <c r="B33" s="53" t="s">
        <v>390</v>
      </c>
      <c r="C33" s="53"/>
      <c r="D33" s="58">
        <v>1.1868359007167975</v>
      </c>
      <c r="E33" s="53" t="s">
        <v>53</v>
      </c>
      <c r="F33" s="182"/>
      <c r="I33">
        <v>0</v>
      </c>
    </row>
    <row r="34" spans="1:9" ht="17.399999999999999" x14ac:dyDescent="0.3">
      <c r="A34" s="23"/>
      <c r="B34" s="22"/>
      <c r="C34" s="22"/>
      <c r="D34" s="6">
        <f>SUM(D31:D33)</f>
        <v>11.372501564676245</v>
      </c>
      <c r="E34" s="22"/>
      <c r="F34" s="182"/>
    </row>
    <row r="35" spans="1:9" ht="17.399999999999999" x14ac:dyDescent="0.3">
      <c r="A35" s="121">
        <v>1241</v>
      </c>
      <c r="B35" s="121" t="s">
        <v>58</v>
      </c>
      <c r="C35" s="121" t="s">
        <v>389</v>
      </c>
      <c r="D35" s="126">
        <v>10.454636664097459</v>
      </c>
      <c r="E35" s="121" t="s">
        <v>53</v>
      </c>
      <c r="F35" s="182" t="s">
        <v>54</v>
      </c>
      <c r="I35">
        <f>12/315</f>
        <v>3.8095238095238099E-2</v>
      </c>
    </row>
    <row r="36" spans="1:9" ht="18" thickBot="1" x14ac:dyDescent="0.35">
      <c r="A36" s="23"/>
      <c r="B36" s="22"/>
      <c r="C36" s="28"/>
      <c r="D36" s="20">
        <f>SUM(D35)</f>
        <v>10.454636664097459</v>
      </c>
      <c r="E36" s="22"/>
      <c r="F36" s="182"/>
    </row>
    <row r="37" spans="1:9" ht="17.399999999999999" x14ac:dyDescent="0.3">
      <c r="C37" s="162" t="s">
        <v>56</v>
      </c>
      <c r="D37" s="167">
        <f>SUM(D4,D5,D6,D7,D8,D9,D10,D11,D12,D13,D14,D15,D17,D18,D19,D20,D21,D22,D23,D24,D25,D26,D27,D28,D29,D31,D32,D33,D35)</f>
        <v>517.51373032032222</v>
      </c>
    </row>
    <row r="38" spans="1:9" ht="28.8" x14ac:dyDescent="0.3">
      <c r="C38" s="165" t="s">
        <v>961</v>
      </c>
      <c r="D38" s="166">
        <f>(SUM(I:I))/COUNTA(I:I)</f>
        <v>0.59551176792556082</v>
      </c>
    </row>
  </sheetData>
  <mergeCells count="11">
    <mergeCell ref="G2:H2"/>
    <mergeCell ref="A1:F1"/>
    <mergeCell ref="F4:F16"/>
    <mergeCell ref="F17:F30"/>
    <mergeCell ref="F31:F34"/>
    <mergeCell ref="F35:F36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4CCB8-5F4A-431E-820A-F930CE94CCCB}">
  <sheetPr codeName="Feuil26"/>
  <dimension ref="A1:I41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6640625" bestFit="1" customWidth="1"/>
    <col min="2" max="2" width="29.88671875" bestFit="1" customWidth="1"/>
    <col min="3" max="3" width="38.88671875" customWidth="1"/>
    <col min="4" max="4" width="18.33203125" style="12" customWidth="1"/>
    <col min="5" max="5" width="27.6640625" customWidth="1"/>
    <col min="6" max="6" width="33" customWidth="1"/>
    <col min="7" max="7" width="3.4414062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55.5" customHeight="1" x14ac:dyDescent="0.3">
      <c r="A3" s="182"/>
      <c r="B3" s="182"/>
      <c r="C3" s="182"/>
      <c r="D3" s="185"/>
      <c r="E3" s="100" t="s">
        <v>5</v>
      </c>
      <c r="F3" s="100" t="s">
        <v>6</v>
      </c>
      <c r="G3" s="50"/>
      <c r="H3" s="103" t="s">
        <v>653</v>
      </c>
    </row>
    <row r="4" spans="1:9" ht="17.399999999999999" x14ac:dyDescent="0.3">
      <c r="A4" s="53">
        <v>12</v>
      </c>
      <c r="B4" s="53" t="s">
        <v>51</v>
      </c>
      <c r="C4" s="53" t="s">
        <v>413</v>
      </c>
      <c r="D4" s="58">
        <v>7.4988268958834192</v>
      </c>
      <c r="E4" s="53" t="s">
        <v>8</v>
      </c>
      <c r="F4" s="183" t="s">
        <v>9</v>
      </c>
      <c r="G4" s="49"/>
      <c r="H4" s="103" t="s">
        <v>652</v>
      </c>
      <c r="I4">
        <v>0</v>
      </c>
    </row>
    <row r="5" spans="1:9" ht="17.399999999999999" x14ac:dyDescent="0.3">
      <c r="A5" s="50">
        <v>15</v>
      </c>
      <c r="B5" s="50" t="s">
        <v>20</v>
      </c>
      <c r="C5" s="50"/>
      <c r="D5" s="56">
        <v>13.00445063222155</v>
      </c>
      <c r="E5" s="50" t="s">
        <v>8</v>
      </c>
      <c r="F5" s="186"/>
      <c r="G5" s="51"/>
      <c r="H5" s="103" t="s">
        <v>654</v>
      </c>
      <c r="I5">
        <v>1</v>
      </c>
    </row>
    <row r="6" spans="1:9" ht="17.399999999999999" x14ac:dyDescent="0.3">
      <c r="A6" s="50">
        <v>17</v>
      </c>
      <c r="B6" s="50" t="s">
        <v>201</v>
      </c>
      <c r="C6" s="50" t="s">
        <v>412</v>
      </c>
      <c r="D6" s="56">
        <v>20.680383297763893</v>
      </c>
      <c r="E6" s="50" t="s">
        <v>8</v>
      </c>
      <c r="F6" s="186"/>
      <c r="G6" s="53"/>
      <c r="H6" s="103" t="s">
        <v>655</v>
      </c>
      <c r="I6">
        <v>1</v>
      </c>
    </row>
    <row r="7" spans="1:9" ht="17.399999999999999" x14ac:dyDescent="0.3">
      <c r="A7" s="120">
        <v>19</v>
      </c>
      <c r="B7" s="120" t="s">
        <v>49</v>
      </c>
      <c r="C7" s="120"/>
      <c r="D7" s="125">
        <v>8.5016719273877968</v>
      </c>
      <c r="E7" s="120" t="s">
        <v>8</v>
      </c>
      <c r="F7" s="186"/>
      <c r="I7">
        <v>1</v>
      </c>
    </row>
    <row r="8" spans="1:9" ht="17.399999999999999" x14ac:dyDescent="0.3">
      <c r="A8" s="120">
        <v>26</v>
      </c>
      <c r="B8" s="120" t="s">
        <v>49</v>
      </c>
      <c r="C8" s="120" t="s">
        <v>309</v>
      </c>
      <c r="D8" s="125">
        <v>9.0840505611860642</v>
      </c>
      <c r="E8" s="120" t="s">
        <v>8</v>
      </c>
      <c r="F8" s="186"/>
      <c r="I8">
        <v>1</v>
      </c>
    </row>
    <row r="9" spans="1:9" ht="17.399999999999999" x14ac:dyDescent="0.3">
      <c r="A9" s="120">
        <v>27</v>
      </c>
      <c r="B9" s="120" t="s">
        <v>49</v>
      </c>
      <c r="C9" s="120" t="s">
        <v>310</v>
      </c>
      <c r="D9" s="125">
        <v>9.1905228355527111</v>
      </c>
      <c r="E9" s="120" t="s">
        <v>8</v>
      </c>
      <c r="F9" s="186"/>
      <c r="I9">
        <v>1</v>
      </c>
    </row>
    <row r="10" spans="1:9" ht="17.399999999999999" x14ac:dyDescent="0.3">
      <c r="A10" s="49">
        <v>28</v>
      </c>
      <c r="B10" s="49" t="s">
        <v>241</v>
      </c>
      <c r="C10" s="49" t="s">
        <v>267</v>
      </c>
      <c r="D10" s="55">
        <v>19.993051420807419</v>
      </c>
      <c r="E10" s="49" t="s">
        <v>8</v>
      </c>
      <c r="F10" s="186"/>
      <c r="I10">
        <f>52/315</f>
        <v>0.16507936507936508</v>
      </c>
    </row>
    <row r="11" spans="1:9" ht="17.399999999999999" x14ac:dyDescent="0.3">
      <c r="A11" s="50">
        <v>33</v>
      </c>
      <c r="B11" s="50" t="s">
        <v>20</v>
      </c>
      <c r="C11" s="50"/>
      <c r="D11" s="56">
        <v>42.906000444367862</v>
      </c>
      <c r="E11" s="50" t="s">
        <v>8</v>
      </c>
      <c r="F11" s="186"/>
      <c r="I11">
        <v>1</v>
      </c>
    </row>
    <row r="12" spans="1:9" ht="17.399999999999999" x14ac:dyDescent="0.3">
      <c r="A12" s="50">
        <v>34</v>
      </c>
      <c r="B12" s="50" t="s">
        <v>22</v>
      </c>
      <c r="C12" s="50"/>
      <c r="D12" s="56">
        <v>15.46210009855325</v>
      </c>
      <c r="E12" s="50" t="s">
        <v>8</v>
      </c>
      <c r="F12" s="186"/>
      <c r="I12">
        <v>1</v>
      </c>
    </row>
    <row r="13" spans="1:9" ht="17.399999999999999" x14ac:dyDescent="0.3">
      <c r="A13" s="50">
        <v>35</v>
      </c>
      <c r="B13" s="50" t="s">
        <v>16</v>
      </c>
      <c r="C13" s="50"/>
      <c r="D13" s="56">
        <v>1.9971826782806517</v>
      </c>
      <c r="E13" s="50" t="s">
        <v>8</v>
      </c>
      <c r="F13" s="186"/>
      <c r="I13">
        <v>1</v>
      </c>
    </row>
    <row r="14" spans="1:9" ht="17.399999999999999" x14ac:dyDescent="0.3">
      <c r="A14" s="50">
        <v>36</v>
      </c>
      <c r="B14" s="50" t="s">
        <v>16</v>
      </c>
      <c r="C14" s="50"/>
      <c r="D14" s="56">
        <v>1.6949852569102277</v>
      </c>
      <c r="E14" s="50" t="s">
        <v>8</v>
      </c>
      <c r="F14" s="186"/>
      <c r="I14">
        <v>1</v>
      </c>
    </row>
    <row r="15" spans="1:9" ht="17.399999999999999" x14ac:dyDescent="0.3">
      <c r="A15" s="50">
        <v>37</v>
      </c>
      <c r="B15" s="50" t="s">
        <v>16</v>
      </c>
      <c r="C15" s="50"/>
      <c r="D15" s="56">
        <v>2.2810084465975105</v>
      </c>
      <c r="E15" s="50" t="s">
        <v>8</v>
      </c>
      <c r="F15" s="186"/>
      <c r="I15">
        <v>1</v>
      </c>
    </row>
    <row r="16" spans="1:9" ht="17.399999999999999" x14ac:dyDescent="0.3">
      <c r="A16" s="50">
        <v>38</v>
      </c>
      <c r="B16" s="50" t="s">
        <v>50</v>
      </c>
      <c r="C16" s="50"/>
      <c r="D16" s="56">
        <v>3.0701559370979341</v>
      </c>
      <c r="E16" s="50" t="s">
        <v>8</v>
      </c>
      <c r="F16" s="186"/>
      <c r="I16">
        <v>1</v>
      </c>
    </row>
    <row r="17" spans="1:9" ht="17.399999999999999" x14ac:dyDescent="0.3">
      <c r="A17" s="101"/>
      <c r="B17" s="102"/>
      <c r="C17" s="102"/>
      <c r="D17" s="15">
        <f>SUM(D4:D16)</f>
        <v>155.36439043261024</v>
      </c>
      <c r="E17" s="102"/>
      <c r="F17" s="184"/>
    </row>
    <row r="18" spans="1:9" ht="17.399999999999999" x14ac:dyDescent="0.3">
      <c r="A18" s="121">
        <v>14</v>
      </c>
      <c r="B18" s="121" t="s">
        <v>72</v>
      </c>
      <c r="C18" s="121" t="s">
        <v>71</v>
      </c>
      <c r="D18" s="126">
        <v>14.828864777796047</v>
      </c>
      <c r="E18" s="121" t="s">
        <v>27</v>
      </c>
      <c r="F18" s="183" t="s">
        <v>28</v>
      </c>
      <c r="I18">
        <f>12/315</f>
        <v>3.8095238095238099E-2</v>
      </c>
    </row>
    <row r="19" spans="1:9" ht="17.399999999999999" x14ac:dyDescent="0.3">
      <c r="A19" s="49">
        <v>16</v>
      </c>
      <c r="B19" s="49" t="s">
        <v>7</v>
      </c>
      <c r="C19" s="49"/>
      <c r="D19" s="55">
        <v>29.190914675749788</v>
      </c>
      <c r="E19" s="49" t="s">
        <v>27</v>
      </c>
      <c r="F19" s="186"/>
      <c r="I19">
        <f>52/315</f>
        <v>0.16507936507936508</v>
      </c>
    </row>
    <row r="20" spans="1:9" ht="17.399999999999999" x14ac:dyDescent="0.3">
      <c r="A20" s="101"/>
      <c r="B20" s="102"/>
      <c r="C20" s="102"/>
      <c r="D20" s="15">
        <f>SUM(D18:D19)</f>
        <v>44.019779453545837</v>
      </c>
      <c r="E20" s="102"/>
      <c r="F20" s="184"/>
    </row>
    <row r="21" spans="1:9" ht="17.399999999999999" x14ac:dyDescent="0.3">
      <c r="A21" s="119">
        <v>18</v>
      </c>
      <c r="B21" s="119" t="s">
        <v>32</v>
      </c>
      <c r="C21" s="119" t="s">
        <v>385</v>
      </c>
      <c r="D21" s="124">
        <v>16.393154906451841</v>
      </c>
      <c r="E21" s="119" t="s">
        <v>407</v>
      </c>
      <c r="F21" s="183" t="s">
        <v>31</v>
      </c>
      <c r="I21">
        <f>52/315</f>
        <v>0.16507936507936508</v>
      </c>
    </row>
    <row r="22" spans="1:9" ht="17.399999999999999" x14ac:dyDescent="0.3">
      <c r="A22" s="50">
        <v>22</v>
      </c>
      <c r="B22" s="50" t="s">
        <v>181</v>
      </c>
      <c r="C22" s="50" t="s">
        <v>411</v>
      </c>
      <c r="D22" s="56">
        <v>52.644134207742567</v>
      </c>
      <c r="E22" s="50" t="s">
        <v>407</v>
      </c>
      <c r="F22" s="186"/>
      <c r="I22">
        <v>1</v>
      </c>
    </row>
    <row r="23" spans="1:9" ht="17.399999999999999" x14ac:dyDescent="0.3">
      <c r="A23" s="50">
        <v>23</v>
      </c>
      <c r="B23" s="50" t="s">
        <v>51</v>
      </c>
      <c r="C23" s="50" t="s">
        <v>410</v>
      </c>
      <c r="D23" s="56">
        <v>13.469666760006085</v>
      </c>
      <c r="E23" s="50" t="s">
        <v>407</v>
      </c>
      <c r="F23" s="186"/>
      <c r="I23">
        <v>1</v>
      </c>
    </row>
    <row r="24" spans="1:9" ht="17.399999999999999" x14ac:dyDescent="0.3">
      <c r="A24" s="49">
        <v>24</v>
      </c>
      <c r="B24" s="49" t="s">
        <v>32</v>
      </c>
      <c r="C24" s="49" t="s">
        <v>33</v>
      </c>
      <c r="D24" s="55">
        <v>9.3346288526737258</v>
      </c>
      <c r="E24" s="49" t="s">
        <v>407</v>
      </c>
      <c r="F24" s="186"/>
      <c r="I24">
        <f>52/315</f>
        <v>0.16507936507936508</v>
      </c>
    </row>
    <row r="25" spans="1:9" ht="17.399999999999999" x14ac:dyDescent="0.3">
      <c r="A25" s="101"/>
      <c r="B25" s="102"/>
      <c r="C25" s="102"/>
      <c r="D25" s="15">
        <f>SUM(D21:D24)</f>
        <v>91.841584726874217</v>
      </c>
      <c r="E25" s="102"/>
      <c r="F25" s="184"/>
    </row>
    <row r="26" spans="1:9" ht="17.399999999999999" x14ac:dyDescent="0.3">
      <c r="A26" s="50">
        <v>21</v>
      </c>
      <c r="B26" s="50" t="s">
        <v>34</v>
      </c>
      <c r="C26" s="50" t="s">
        <v>324</v>
      </c>
      <c r="D26" s="56">
        <v>39.642780062903547</v>
      </c>
      <c r="E26" s="50" t="s">
        <v>407</v>
      </c>
      <c r="F26" s="183" t="s">
        <v>409</v>
      </c>
      <c r="I26">
        <v>1</v>
      </c>
    </row>
    <row r="27" spans="1:9" ht="17.399999999999999" x14ac:dyDescent="0.3">
      <c r="A27" s="49">
        <v>30</v>
      </c>
      <c r="B27" s="49" t="s">
        <v>326</v>
      </c>
      <c r="C27" s="49" t="s">
        <v>408</v>
      </c>
      <c r="D27" s="55">
        <v>26.72960319626808</v>
      </c>
      <c r="E27" s="49" t="s">
        <v>407</v>
      </c>
      <c r="F27" s="186"/>
      <c r="I27">
        <f>52/315</f>
        <v>0.16507936507936508</v>
      </c>
    </row>
    <row r="28" spans="1:9" ht="17.399999999999999" x14ac:dyDescent="0.3">
      <c r="A28" s="49">
        <v>31</v>
      </c>
      <c r="B28" s="49" t="s">
        <v>7</v>
      </c>
      <c r="C28" s="49" t="s">
        <v>14</v>
      </c>
      <c r="D28" s="55">
        <v>14.441871135079413</v>
      </c>
      <c r="E28" s="49" t="s">
        <v>407</v>
      </c>
      <c r="F28" s="186"/>
      <c r="I28">
        <f>52/315</f>
        <v>0.16507936507936508</v>
      </c>
    </row>
    <row r="29" spans="1:9" ht="17.399999999999999" x14ac:dyDescent="0.3">
      <c r="A29" s="101"/>
      <c r="B29" s="102"/>
      <c r="C29" s="102"/>
      <c r="D29" s="15">
        <f>SUM(D26:D28)</f>
        <v>80.814254394251037</v>
      </c>
      <c r="E29" s="102"/>
      <c r="F29" s="184"/>
    </row>
    <row r="30" spans="1:9" ht="17.399999999999999" x14ac:dyDescent="0.3">
      <c r="A30" s="49">
        <v>13</v>
      </c>
      <c r="B30" s="49" t="s">
        <v>7</v>
      </c>
      <c r="C30" s="49"/>
      <c r="D30" s="55">
        <v>15.211875761357625</v>
      </c>
      <c r="E30" s="49" t="s">
        <v>39</v>
      </c>
      <c r="F30" s="183" t="s">
        <v>319</v>
      </c>
      <c r="I30">
        <f>52/315</f>
        <v>0.16507936507936508</v>
      </c>
    </row>
    <row r="31" spans="1:9" ht="17.399999999999999" x14ac:dyDescent="0.3">
      <c r="A31" s="101"/>
      <c r="B31" s="102"/>
      <c r="C31" s="102"/>
      <c r="D31" s="15">
        <f>SUM(D30)</f>
        <v>15.211875761357625</v>
      </c>
      <c r="E31" s="102"/>
      <c r="F31" s="184"/>
    </row>
    <row r="32" spans="1:9" ht="17.399999999999999" x14ac:dyDescent="0.3">
      <c r="A32" s="49">
        <v>9</v>
      </c>
      <c r="B32" s="49" t="s">
        <v>241</v>
      </c>
      <c r="C32" s="49" t="s">
        <v>406</v>
      </c>
      <c r="D32" s="55">
        <v>15.44468721240248</v>
      </c>
      <c r="E32" s="49" t="s">
        <v>39</v>
      </c>
      <c r="F32" s="183" t="s">
        <v>40</v>
      </c>
      <c r="I32">
        <f>52/315</f>
        <v>0.16507936507936508</v>
      </c>
    </row>
    <row r="33" spans="1:9" ht="17.399999999999999" x14ac:dyDescent="0.3">
      <c r="A33" s="121">
        <v>10</v>
      </c>
      <c r="B33" s="121" t="s">
        <v>258</v>
      </c>
      <c r="C33" s="121" t="s">
        <v>95</v>
      </c>
      <c r="D33" s="126">
        <v>26.880395681238596</v>
      </c>
      <c r="E33" s="121" t="s">
        <v>39</v>
      </c>
      <c r="F33" s="186"/>
      <c r="I33">
        <f>12/315</f>
        <v>3.8095238095238099E-2</v>
      </c>
    </row>
    <row r="34" spans="1:9" ht="17.399999999999999" x14ac:dyDescent="0.3">
      <c r="A34" s="49">
        <v>11</v>
      </c>
      <c r="B34" s="49" t="s">
        <v>203</v>
      </c>
      <c r="C34" s="49"/>
      <c r="D34" s="55">
        <v>12.649227665230459</v>
      </c>
      <c r="E34" s="49" t="s">
        <v>39</v>
      </c>
      <c r="F34" s="186"/>
      <c r="I34">
        <f>52/315</f>
        <v>0.16507936507936508</v>
      </c>
    </row>
    <row r="35" spans="1:9" ht="17.399999999999999" x14ac:dyDescent="0.3">
      <c r="A35" s="121">
        <v>32</v>
      </c>
      <c r="B35" s="121" t="s">
        <v>258</v>
      </c>
      <c r="C35" s="121" t="s">
        <v>95</v>
      </c>
      <c r="D35" s="126">
        <v>13.992921181737763</v>
      </c>
      <c r="E35" s="121" t="s">
        <v>39</v>
      </c>
      <c r="F35" s="186"/>
      <c r="I35">
        <f>12/315</f>
        <v>3.8095238095238099E-2</v>
      </c>
    </row>
    <row r="36" spans="1:9" ht="17.399999999999999" x14ac:dyDescent="0.3">
      <c r="A36" s="101"/>
      <c r="B36" s="102"/>
      <c r="C36" s="102"/>
      <c r="D36" s="15">
        <f>SUM(D32:D35)</f>
        <v>68.967231740609293</v>
      </c>
      <c r="E36" s="102"/>
      <c r="F36" s="184"/>
    </row>
    <row r="37" spans="1:9" ht="17.399999999999999" x14ac:dyDescent="0.3">
      <c r="A37" s="53">
        <v>25</v>
      </c>
      <c r="B37" s="53" t="s">
        <v>55</v>
      </c>
      <c r="C37" s="53"/>
      <c r="D37" s="58">
        <v>51.071790237629031</v>
      </c>
      <c r="E37" s="53" t="s">
        <v>53</v>
      </c>
      <c r="F37" s="183" t="s">
        <v>54</v>
      </c>
      <c r="I37">
        <v>0</v>
      </c>
    </row>
    <row r="38" spans="1:9" ht="17.399999999999999" x14ac:dyDescent="0.3">
      <c r="A38" s="121">
        <v>29</v>
      </c>
      <c r="B38" s="121" t="s">
        <v>405</v>
      </c>
      <c r="C38" s="121"/>
      <c r="D38" s="126">
        <v>8.0422894728440735</v>
      </c>
      <c r="E38" s="121" t="s">
        <v>53</v>
      </c>
      <c r="F38" s="186"/>
      <c r="I38">
        <f>12/315</f>
        <v>3.8095238095238099E-2</v>
      </c>
    </row>
    <row r="39" spans="1:9" ht="18" thickBot="1" x14ac:dyDescent="0.35">
      <c r="A39" s="101"/>
      <c r="B39" s="102"/>
      <c r="C39" s="100"/>
      <c r="D39" s="18">
        <f>SUM(D37:D38)</f>
        <v>59.114079710473106</v>
      </c>
      <c r="E39" s="102"/>
      <c r="F39" s="184"/>
    </row>
    <row r="40" spans="1:9" ht="17.399999999999999" x14ac:dyDescent="0.3">
      <c r="C40" s="162" t="s">
        <v>56</v>
      </c>
      <c r="D40" s="8">
        <f>SUM(D4,D5,D6,D7,D8,D9,D10,D11,D12,D13,D14,D15,D16,D18,D19,D21,D22,D23,D24,D26,D27,D28,D30,D32,D33,D34,D35,D37,D38)</f>
        <v>515.33319621972146</v>
      </c>
    </row>
    <row r="41" spans="1:9" x14ac:dyDescent="0.3">
      <c r="C41" s="165" t="s">
        <v>961</v>
      </c>
      <c r="D41" s="166">
        <f>(SUM(I:I))/COUNTA(I:I)</f>
        <v>0.53924466338259425</v>
      </c>
    </row>
  </sheetData>
  <mergeCells count="14">
    <mergeCell ref="A1:F1"/>
    <mergeCell ref="A2:A3"/>
    <mergeCell ref="B2:B3"/>
    <mergeCell ref="C2:C3"/>
    <mergeCell ref="D2:D3"/>
    <mergeCell ref="E2:F2"/>
    <mergeCell ref="G2:H2"/>
    <mergeCell ref="F37:F39"/>
    <mergeCell ref="F4:F17"/>
    <mergeCell ref="F18:F20"/>
    <mergeCell ref="F21:F25"/>
    <mergeCell ref="F26:F29"/>
    <mergeCell ref="F30:F31"/>
    <mergeCell ref="F32:F36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A0C1B-8B55-4150-B49A-44D10767D808}">
  <sheetPr codeName="Feuil27"/>
  <dimension ref="A1:I1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31.5546875" bestFit="1" customWidth="1"/>
    <col min="3" max="3" width="26.6640625" bestFit="1" customWidth="1"/>
    <col min="4" max="4" width="17.109375" style="12" bestFit="1" customWidth="1"/>
    <col min="5" max="5" width="19.5546875" bestFit="1" customWidth="1"/>
    <col min="6" max="6" width="51" bestFit="1" customWidth="1"/>
    <col min="7" max="7" width="4.664062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8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42" customHeight="1" x14ac:dyDescent="0.3">
      <c r="A3" s="199"/>
      <c r="B3" s="199"/>
      <c r="C3" s="199"/>
      <c r="D3" s="200"/>
      <c r="E3" s="61" t="s">
        <v>5</v>
      </c>
      <c r="F3" s="61" t="s">
        <v>6</v>
      </c>
      <c r="G3" s="50"/>
      <c r="H3" s="52" t="s">
        <v>653</v>
      </c>
    </row>
    <row r="4" spans="1:9" ht="17.399999999999999" x14ac:dyDescent="0.3">
      <c r="A4" s="68">
        <v>1211</v>
      </c>
      <c r="B4" s="68" t="s">
        <v>22</v>
      </c>
      <c r="C4" s="68"/>
      <c r="D4" s="75">
        <v>6.5025000000000102</v>
      </c>
      <c r="E4" s="68" t="s">
        <v>8</v>
      </c>
      <c r="F4" s="199" t="s">
        <v>9</v>
      </c>
      <c r="G4" s="49"/>
      <c r="H4" s="52" t="s">
        <v>652</v>
      </c>
      <c r="I4">
        <v>1</v>
      </c>
    </row>
    <row r="5" spans="1:9" ht="17.399999999999999" x14ac:dyDescent="0.3">
      <c r="A5" s="68">
        <v>1212</v>
      </c>
      <c r="B5" s="68" t="s">
        <v>16</v>
      </c>
      <c r="C5" s="68"/>
      <c r="D5" s="75">
        <v>5.2020000000000044</v>
      </c>
      <c r="E5" s="68" t="s">
        <v>8</v>
      </c>
      <c r="F5" s="199"/>
      <c r="G5" s="51"/>
      <c r="H5" s="52" t="s">
        <v>654</v>
      </c>
      <c r="I5">
        <v>1</v>
      </c>
    </row>
    <row r="6" spans="1:9" ht="17.399999999999999" x14ac:dyDescent="0.3">
      <c r="A6" s="119">
        <v>2201</v>
      </c>
      <c r="B6" s="119" t="s">
        <v>941</v>
      </c>
      <c r="C6" s="119"/>
      <c r="D6" s="119">
        <v>36.520000000000003</v>
      </c>
      <c r="E6" s="119" t="s">
        <v>8</v>
      </c>
      <c r="F6" s="199"/>
      <c r="G6" s="53"/>
      <c r="H6" s="52" t="s">
        <v>655</v>
      </c>
      <c r="I6">
        <f>52/315</f>
        <v>0.16507936507936508</v>
      </c>
    </row>
    <row r="7" spans="1:9" ht="17.399999999999999" x14ac:dyDescent="0.3">
      <c r="A7" s="61"/>
      <c r="B7" s="61"/>
      <c r="C7" s="61"/>
      <c r="D7" s="4">
        <f>SUM(D4:D6)</f>
        <v>48.22450000000002</v>
      </c>
      <c r="E7" s="61"/>
      <c r="F7" s="199"/>
      <c r="G7" s="136"/>
      <c r="H7" s="111"/>
    </row>
    <row r="8" spans="1:9" ht="17.399999999999999" x14ac:dyDescent="0.3">
      <c r="A8" s="68">
        <v>1210</v>
      </c>
      <c r="B8" s="68" t="s">
        <v>685</v>
      </c>
      <c r="C8" s="68"/>
      <c r="D8" s="75">
        <v>48.222999999999999</v>
      </c>
      <c r="E8" s="68" t="s">
        <v>39</v>
      </c>
      <c r="F8" s="199" t="s">
        <v>684</v>
      </c>
      <c r="I8">
        <v>1</v>
      </c>
    </row>
    <row r="9" spans="1:9" ht="17.399999999999999" x14ac:dyDescent="0.3">
      <c r="A9" s="68">
        <v>1213</v>
      </c>
      <c r="B9" s="68" t="s">
        <v>463</v>
      </c>
      <c r="C9" s="68"/>
      <c r="D9" s="75">
        <v>7.6422000000000008</v>
      </c>
      <c r="E9" s="68" t="s">
        <v>39</v>
      </c>
      <c r="F9" s="199"/>
      <c r="I9">
        <v>1</v>
      </c>
    </row>
    <row r="10" spans="1:9" ht="17.399999999999999" x14ac:dyDescent="0.3">
      <c r="A10" s="68">
        <v>1214</v>
      </c>
      <c r="B10" s="68" t="s">
        <v>683</v>
      </c>
      <c r="C10" s="68"/>
      <c r="D10" s="75">
        <v>80.86802499999996</v>
      </c>
      <c r="E10" s="68" t="s">
        <v>39</v>
      </c>
      <c r="F10" s="199"/>
      <c r="I10">
        <v>1</v>
      </c>
    </row>
    <row r="11" spans="1:9" ht="18" thickBot="1" x14ac:dyDescent="0.35">
      <c r="A11" s="61"/>
      <c r="B11" s="61"/>
      <c r="C11" s="60"/>
      <c r="D11" s="8">
        <f>SUM(D8:D10)</f>
        <v>136.73322499999995</v>
      </c>
      <c r="E11" s="61"/>
      <c r="F11" s="199"/>
    </row>
    <row r="12" spans="1:9" ht="17.399999999999999" x14ac:dyDescent="0.3">
      <c r="C12" s="171" t="s">
        <v>56</v>
      </c>
      <c r="D12" s="167">
        <f>SUM(D11,D7)</f>
        <v>184.95772499999998</v>
      </c>
    </row>
    <row r="13" spans="1:9" ht="28.8" x14ac:dyDescent="0.3">
      <c r="C13" s="165" t="s">
        <v>961</v>
      </c>
      <c r="D13" s="166">
        <f>(SUM(I:I))/COUNTA(I:I)</f>
        <v>0.86084656084656075</v>
      </c>
    </row>
  </sheetData>
  <mergeCells count="9">
    <mergeCell ref="G2:H2"/>
    <mergeCell ref="A1:F1"/>
    <mergeCell ref="F4:F7"/>
    <mergeCell ref="F8:F1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00840-A168-45AE-AD52-41FB816E3A7F}">
  <sheetPr codeName="Feuil28"/>
  <dimension ref="A1:I28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1.33203125" bestFit="1" customWidth="1"/>
    <col min="3" max="3" width="24.5546875" bestFit="1" customWidth="1"/>
    <col min="4" max="4" width="17.33203125" bestFit="1" customWidth="1"/>
    <col min="5" max="5" width="28.5546875" bestFit="1" customWidth="1"/>
    <col min="6" max="6" width="42.5546875" bestFit="1" customWidth="1"/>
    <col min="7" max="7" width="3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39" customHeight="1" x14ac:dyDescent="0.3">
      <c r="A3" s="199"/>
      <c r="B3" s="199"/>
      <c r="C3" s="199"/>
      <c r="D3" s="200"/>
      <c r="E3" s="17" t="s">
        <v>5</v>
      </c>
      <c r="F3" s="36" t="s">
        <v>6</v>
      </c>
      <c r="G3" s="50"/>
      <c r="H3" s="52" t="s">
        <v>653</v>
      </c>
    </row>
    <row r="4" spans="1:9" ht="17.399999999999999" x14ac:dyDescent="0.3">
      <c r="A4" s="121">
        <v>1</v>
      </c>
      <c r="B4" s="121" t="s">
        <v>258</v>
      </c>
      <c r="C4" s="121" t="s">
        <v>419</v>
      </c>
      <c r="D4" s="126">
        <v>21.367565660365642</v>
      </c>
      <c r="E4" s="121" t="s">
        <v>8</v>
      </c>
      <c r="F4" s="187" t="s">
        <v>9</v>
      </c>
      <c r="G4" s="49"/>
      <c r="H4" s="52" t="s">
        <v>652</v>
      </c>
      <c r="I4">
        <f>12/315</f>
        <v>3.8095238095238099E-2</v>
      </c>
    </row>
    <row r="5" spans="1:9" ht="17.399999999999999" x14ac:dyDescent="0.3">
      <c r="A5" s="50">
        <v>3</v>
      </c>
      <c r="B5" s="50" t="s">
        <v>373</v>
      </c>
      <c r="C5" s="50" t="s">
        <v>268</v>
      </c>
      <c r="D5" s="56">
        <v>31.453586703829131</v>
      </c>
      <c r="E5" s="50" t="s">
        <v>8</v>
      </c>
      <c r="F5" s="188"/>
      <c r="G5" s="51"/>
      <c r="H5" s="52" t="s">
        <v>654</v>
      </c>
      <c r="I5">
        <v>1</v>
      </c>
    </row>
    <row r="6" spans="1:9" ht="17.399999999999999" x14ac:dyDescent="0.3">
      <c r="A6" s="50">
        <v>4</v>
      </c>
      <c r="B6" s="50" t="s">
        <v>80</v>
      </c>
      <c r="C6" s="50"/>
      <c r="D6" s="56">
        <v>4.594544784981708</v>
      </c>
      <c r="E6" s="50" t="s">
        <v>8</v>
      </c>
      <c r="F6" s="188"/>
      <c r="G6" s="53"/>
      <c r="H6" s="52" t="s">
        <v>655</v>
      </c>
      <c r="I6">
        <v>1</v>
      </c>
    </row>
    <row r="7" spans="1:9" ht="17.399999999999999" x14ac:dyDescent="0.3">
      <c r="A7" s="50">
        <v>5</v>
      </c>
      <c r="B7" s="50" t="s">
        <v>50</v>
      </c>
      <c r="C7" s="50"/>
      <c r="D7" s="56">
        <v>4.7828494761955218</v>
      </c>
      <c r="E7" s="50" t="s">
        <v>8</v>
      </c>
      <c r="F7" s="188"/>
      <c r="I7">
        <v>1</v>
      </c>
    </row>
    <row r="8" spans="1:9" ht="17.399999999999999" x14ac:dyDescent="0.3">
      <c r="A8" s="120">
        <v>6</v>
      </c>
      <c r="B8" s="120" t="s">
        <v>418</v>
      </c>
      <c r="C8" s="120" t="s">
        <v>310</v>
      </c>
      <c r="D8" s="125">
        <v>9.3431353296690514</v>
      </c>
      <c r="E8" s="120" t="s">
        <v>8</v>
      </c>
      <c r="F8" s="188"/>
      <c r="I8">
        <v>1</v>
      </c>
    </row>
    <row r="9" spans="1:9" ht="17.399999999999999" x14ac:dyDescent="0.3">
      <c r="A9" s="120">
        <v>7</v>
      </c>
      <c r="B9" s="120" t="s">
        <v>418</v>
      </c>
      <c r="C9" s="120" t="s">
        <v>309</v>
      </c>
      <c r="D9" s="125">
        <v>5.0905677174971729</v>
      </c>
      <c r="E9" s="120" t="s">
        <v>8</v>
      </c>
      <c r="F9" s="188"/>
      <c r="I9">
        <v>1</v>
      </c>
    </row>
    <row r="10" spans="1:9" ht="17.399999999999999" x14ac:dyDescent="0.3">
      <c r="A10" s="50">
        <v>9</v>
      </c>
      <c r="B10" s="50" t="s">
        <v>81</v>
      </c>
      <c r="C10" s="50"/>
      <c r="D10" s="56">
        <v>2.0278778777128812</v>
      </c>
      <c r="E10" s="50" t="s">
        <v>8</v>
      </c>
      <c r="F10" s="188"/>
      <c r="I10">
        <v>1</v>
      </c>
    </row>
    <row r="11" spans="1:9" ht="17.399999999999999" x14ac:dyDescent="0.3">
      <c r="A11" s="50">
        <v>10</v>
      </c>
      <c r="B11" s="50" t="s">
        <v>50</v>
      </c>
      <c r="C11" s="50"/>
      <c r="D11" s="56">
        <v>3.1246284351258966</v>
      </c>
      <c r="E11" s="50" t="s">
        <v>8</v>
      </c>
      <c r="F11" s="188"/>
      <c r="I11">
        <v>1</v>
      </c>
    </row>
    <row r="12" spans="1:9" ht="17.399999999999999" x14ac:dyDescent="0.3">
      <c r="A12" s="50">
        <v>11</v>
      </c>
      <c r="B12" s="50" t="s">
        <v>79</v>
      </c>
      <c r="C12" s="50"/>
      <c r="D12" s="56">
        <v>1.4200177613875153</v>
      </c>
      <c r="E12" s="50" t="s">
        <v>8</v>
      </c>
      <c r="F12" s="188"/>
      <c r="I12">
        <v>1</v>
      </c>
    </row>
    <row r="13" spans="1:9" ht="17.399999999999999" x14ac:dyDescent="0.3">
      <c r="A13" s="50">
        <v>12</v>
      </c>
      <c r="B13" s="50" t="s">
        <v>79</v>
      </c>
      <c r="C13" s="50"/>
      <c r="D13" s="56">
        <v>1.4200177613875153</v>
      </c>
      <c r="E13" s="50" t="s">
        <v>8</v>
      </c>
      <c r="F13" s="188"/>
      <c r="I13">
        <v>1</v>
      </c>
    </row>
    <row r="14" spans="1:9" ht="17.399999999999999" x14ac:dyDescent="0.3">
      <c r="A14" s="50">
        <v>13</v>
      </c>
      <c r="B14" s="50" t="s">
        <v>289</v>
      </c>
      <c r="C14" s="50"/>
      <c r="D14" s="56">
        <v>2.42553738384786</v>
      </c>
      <c r="E14" s="50" t="s">
        <v>8</v>
      </c>
      <c r="F14" s="188"/>
      <c r="I14">
        <v>1</v>
      </c>
    </row>
    <row r="15" spans="1:9" ht="17.399999999999999" x14ac:dyDescent="0.3">
      <c r="A15" s="13"/>
      <c r="B15" s="5"/>
      <c r="C15" s="5"/>
      <c r="D15" s="34">
        <f>SUM(D4:D14)</f>
        <v>87.050328891999882</v>
      </c>
      <c r="E15" s="5"/>
      <c r="F15" s="189"/>
    </row>
    <row r="16" spans="1:9" ht="17.399999999999999" x14ac:dyDescent="0.3">
      <c r="A16" s="49">
        <v>3</v>
      </c>
      <c r="B16" s="49" t="s">
        <v>44</v>
      </c>
      <c r="C16" s="49" t="s">
        <v>45</v>
      </c>
      <c r="D16" s="55">
        <v>9.105257434068676</v>
      </c>
      <c r="E16" s="49" t="s">
        <v>39</v>
      </c>
      <c r="F16" s="187" t="s">
        <v>69</v>
      </c>
      <c r="I16">
        <f>52/315</f>
        <v>0.16507936507936508</v>
      </c>
    </row>
    <row r="17" spans="1:9" ht="17.399999999999999" x14ac:dyDescent="0.3">
      <c r="A17" s="49">
        <v>8</v>
      </c>
      <c r="B17" s="49" t="s">
        <v>7</v>
      </c>
      <c r="C17" s="49"/>
      <c r="D17" s="55">
        <v>27.550756873418166</v>
      </c>
      <c r="E17" s="49" t="s">
        <v>39</v>
      </c>
      <c r="F17" s="188"/>
      <c r="I17">
        <f>52/315</f>
        <v>0.16507936507936508</v>
      </c>
    </row>
    <row r="18" spans="1:9" ht="17.399999999999999" x14ac:dyDescent="0.3">
      <c r="A18" s="49">
        <v>15</v>
      </c>
      <c r="B18" s="49" t="s">
        <v>7</v>
      </c>
      <c r="C18" s="49" t="s">
        <v>417</v>
      </c>
      <c r="D18" s="55">
        <v>17.995136057287272</v>
      </c>
      <c r="E18" s="49" t="s">
        <v>39</v>
      </c>
      <c r="F18" s="188"/>
      <c r="I18">
        <f>52/315</f>
        <v>0.16507936507936508</v>
      </c>
    </row>
    <row r="19" spans="1:9" ht="17.399999999999999" x14ac:dyDescent="0.3">
      <c r="A19" s="13"/>
      <c r="B19" s="5"/>
      <c r="C19" s="5"/>
      <c r="D19" s="34">
        <f>SUM(D16:D18)</f>
        <v>54.651150364774111</v>
      </c>
      <c r="E19" s="5"/>
      <c r="F19" s="189"/>
    </row>
    <row r="20" spans="1:9" ht="17.399999999999999" x14ac:dyDescent="0.3">
      <c r="A20" s="49">
        <v>16</v>
      </c>
      <c r="B20" s="49" t="s">
        <v>416</v>
      </c>
      <c r="C20" s="49" t="s">
        <v>415</v>
      </c>
      <c r="D20" s="55">
        <v>14.552605519305637</v>
      </c>
      <c r="E20" s="49" t="s">
        <v>8</v>
      </c>
      <c r="F20" s="187" t="s">
        <v>414</v>
      </c>
      <c r="I20">
        <f>52/315</f>
        <v>0.16507936507936508</v>
      </c>
    </row>
    <row r="21" spans="1:9" ht="17.399999999999999" x14ac:dyDescent="0.3">
      <c r="A21" s="49">
        <v>17</v>
      </c>
      <c r="B21" s="49" t="s">
        <v>129</v>
      </c>
      <c r="C21" s="49"/>
      <c r="D21" s="55">
        <v>8.7328978488064664</v>
      </c>
      <c r="E21" s="49" t="s">
        <v>8</v>
      </c>
      <c r="F21" s="188"/>
      <c r="I21">
        <f>52/315</f>
        <v>0.16507936507936508</v>
      </c>
    </row>
    <row r="22" spans="1:9" ht="17.399999999999999" x14ac:dyDescent="0.3">
      <c r="A22" s="52"/>
      <c r="B22" s="52"/>
      <c r="C22" s="52"/>
      <c r="D22" s="83">
        <f>SUM(D20:D21)</f>
        <v>23.285503368112103</v>
      </c>
      <c r="E22" s="52"/>
      <c r="F22" s="189"/>
    </row>
    <row r="23" spans="1:9" ht="17.399999999999999" x14ac:dyDescent="0.3">
      <c r="A23" s="49">
        <v>14</v>
      </c>
      <c r="B23" s="49" t="s">
        <v>317</v>
      </c>
      <c r="C23" s="49"/>
      <c r="D23" s="55">
        <v>7.5356525932549578</v>
      </c>
      <c r="E23" s="49" t="s">
        <v>39</v>
      </c>
      <c r="F23" s="187" t="s">
        <v>319</v>
      </c>
      <c r="I23">
        <f>52/315</f>
        <v>0.16507936507936508</v>
      </c>
    </row>
    <row r="24" spans="1:9" ht="17.399999999999999" x14ac:dyDescent="0.3">
      <c r="A24" s="13"/>
      <c r="B24" s="5"/>
      <c r="C24" s="5"/>
      <c r="D24" s="34">
        <f>SUM(D23)</f>
        <v>7.5356525932549578</v>
      </c>
      <c r="E24" s="5"/>
      <c r="F24" s="189"/>
    </row>
    <row r="25" spans="1:9" ht="17.399999999999999" x14ac:dyDescent="0.3">
      <c r="A25" s="53">
        <v>2</v>
      </c>
      <c r="B25" s="53" t="s">
        <v>51</v>
      </c>
      <c r="C25" s="53" t="s">
        <v>91</v>
      </c>
      <c r="D25" s="58">
        <v>17.119594282249118</v>
      </c>
      <c r="E25" s="53" t="s">
        <v>53</v>
      </c>
      <c r="F25" s="187" t="s">
        <v>61</v>
      </c>
      <c r="I25">
        <v>0</v>
      </c>
    </row>
    <row r="26" spans="1:9" ht="18" thickBot="1" x14ac:dyDescent="0.35">
      <c r="A26" s="13"/>
      <c r="B26" s="5"/>
      <c r="C26" s="1"/>
      <c r="D26" s="33">
        <f>SUM(D25)</f>
        <v>17.119594282249118</v>
      </c>
      <c r="E26" s="5"/>
      <c r="F26" s="189"/>
    </row>
    <row r="27" spans="1:9" ht="17.399999999999999" x14ac:dyDescent="0.3">
      <c r="C27" s="162" t="s">
        <v>56</v>
      </c>
      <c r="D27" s="167">
        <f>SUM(D4,D5,D6,D7,D8,D9,D10,D11,D12,D13,D14,D16,D17,D18,D20,D21,D23,D25)</f>
        <v>189.64222950039019</v>
      </c>
    </row>
    <row r="28" spans="1:9" ht="28.8" x14ac:dyDescent="0.3">
      <c r="C28" s="165" t="s">
        <v>961</v>
      </c>
      <c r="D28" s="166">
        <f>(SUM(I:I))/COUNTA(I:I)</f>
        <v>0.61269841269841252</v>
      </c>
    </row>
  </sheetData>
  <mergeCells count="12">
    <mergeCell ref="G2:H2"/>
    <mergeCell ref="F25:F26"/>
    <mergeCell ref="A2:A3"/>
    <mergeCell ref="B2:B3"/>
    <mergeCell ref="C2:C3"/>
    <mergeCell ref="D2:D3"/>
    <mergeCell ref="E2:F2"/>
    <mergeCell ref="A1:F1"/>
    <mergeCell ref="F4:F15"/>
    <mergeCell ref="F16:F19"/>
    <mergeCell ref="F20:F22"/>
    <mergeCell ref="F23:F2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A84FD-2464-468A-9469-19A428E0D612}">
  <sheetPr codeName="Feuil29"/>
  <dimension ref="A1:I28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6.33203125" bestFit="1" customWidth="1"/>
    <col min="3" max="3" width="30.88671875" bestFit="1" customWidth="1"/>
    <col min="4" max="4" width="17.33203125" style="12" bestFit="1" customWidth="1"/>
    <col min="5" max="5" width="23.109375" bestFit="1" customWidth="1"/>
    <col min="6" max="6" width="33.5546875" bestFit="1" customWidth="1"/>
    <col min="7" max="7" width="4.10937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42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13</v>
      </c>
      <c r="B4" s="50" t="s">
        <v>20</v>
      </c>
      <c r="C4" s="50"/>
      <c r="D4" s="56">
        <v>17.372763256699859</v>
      </c>
      <c r="E4" s="5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14</v>
      </c>
      <c r="B5" s="50" t="s">
        <v>50</v>
      </c>
      <c r="C5" s="50"/>
      <c r="D5" s="56">
        <v>8.5575926587207487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50">
        <v>16</v>
      </c>
      <c r="B6" s="50" t="s">
        <v>16</v>
      </c>
      <c r="C6" s="50"/>
      <c r="D6" s="56">
        <v>4.1042893190394816</v>
      </c>
      <c r="E6" s="50" t="s">
        <v>8</v>
      </c>
      <c r="F6" s="182"/>
      <c r="G6" s="53"/>
      <c r="H6" s="52" t="s">
        <v>655</v>
      </c>
      <c r="I6">
        <v>1</v>
      </c>
    </row>
    <row r="7" spans="1:9" ht="17.399999999999999" x14ac:dyDescent="0.3">
      <c r="A7" s="50">
        <v>17</v>
      </c>
      <c r="B7" s="50" t="s">
        <v>16</v>
      </c>
      <c r="C7" s="50"/>
      <c r="D7" s="56">
        <v>1.900431697513377</v>
      </c>
      <c r="E7" s="50" t="s">
        <v>8</v>
      </c>
      <c r="F7" s="182"/>
      <c r="I7">
        <v>1</v>
      </c>
    </row>
    <row r="8" spans="1:9" ht="17.399999999999999" x14ac:dyDescent="0.3">
      <c r="A8" s="50">
        <v>18</v>
      </c>
      <c r="B8" s="50" t="s">
        <v>16</v>
      </c>
      <c r="C8" s="50"/>
      <c r="D8" s="56">
        <v>1.9295354873161004</v>
      </c>
      <c r="E8" s="50" t="s">
        <v>8</v>
      </c>
      <c r="F8" s="182"/>
      <c r="I8">
        <v>1</v>
      </c>
    </row>
    <row r="9" spans="1:9" ht="17.399999999999999" x14ac:dyDescent="0.3">
      <c r="A9" s="50">
        <v>19</v>
      </c>
      <c r="B9" s="50" t="s">
        <v>399</v>
      </c>
      <c r="C9" s="50"/>
      <c r="D9" s="56">
        <v>30.570486465848706</v>
      </c>
      <c r="E9" s="50" t="s">
        <v>8</v>
      </c>
      <c r="F9" s="182"/>
      <c r="I9">
        <v>1</v>
      </c>
    </row>
    <row r="10" spans="1:9" ht="17.399999999999999" x14ac:dyDescent="0.3">
      <c r="A10" s="49">
        <v>20</v>
      </c>
      <c r="B10" s="49" t="s">
        <v>51</v>
      </c>
      <c r="C10" s="49" t="s">
        <v>97</v>
      </c>
      <c r="D10" s="55">
        <v>2.0988986689572711</v>
      </c>
      <c r="E10" s="49" t="s">
        <v>8</v>
      </c>
      <c r="F10" s="182"/>
      <c r="I10">
        <f>52/315</f>
        <v>0.16507936507936508</v>
      </c>
    </row>
    <row r="11" spans="1:9" ht="17.399999999999999" x14ac:dyDescent="0.3">
      <c r="A11" s="50">
        <v>21</v>
      </c>
      <c r="B11" s="50" t="s">
        <v>22</v>
      </c>
      <c r="C11" s="50"/>
      <c r="D11" s="56">
        <v>2.2312500000000002</v>
      </c>
      <c r="E11" s="50" t="s">
        <v>8</v>
      </c>
      <c r="F11" s="182"/>
      <c r="I11">
        <v>1</v>
      </c>
    </row>
    <row r="12" spans="1:9" ht="17.399999999999999" x14ac:dyDescent="0.3">
      <c r="A12" s="2"/>
      <c r="B12" s="3"/>
      <c r="C12" s="3"/>
      <c r="D12" s="6">
        <f>SUM(D4:D11)</f>
        <v>68.765247554095552</v>
      </c>
      <c r="E12" s="3"/>
      <c r="F12" s="182"/>
    </row>
    <row r="13" spans="1:9" ht="17.399999999999999" x14ac:dyDescent="0.3">
      <c r="A13" s="50">
        <v>15</v>
      </c>
      <c r="B13" s="50" t="s">
        <v>51</v>
      </c>
      <c r="C13" s="50" t="s">
        <v>63</v>
      </c>
      <c r="D13" s="56">
        <v>4.8499999999999996</v>
      </c>
      <c r="E13" s="50" t="s">
        <v>27</v>
      </c>
      <c r="F13" s="182" t="s">
        <v>28</v>
      </c>
      <c r="I13">
        <v>1</v>
      </c>
    </row>
    <row r="14" spans="1:9" ht="17.399999999999999" x14ac:dyDescent="0.3">
      <c r="A14" s="2"/>
      <c r="B14" s="3"/>
      <c r="C14" s="3"/>
      <c r="D14" s="6">
        <f>SUM(D13)</f>
        <v>4.8499999999999996</v>
      </c>
      <c r="E14" s="3"/>
      <c r="F14" s="182"/>
    </row>
    <row r="15" spans="1:9" ht="17.399999999999999" x14ac:dyDescent="0.3">
      <c r="A15" s="50">
        <v>1</v>
      </c>
      <c r="B15" s="50" t="s">
        <v>41</v>
      </c>
      <c r="C15" s="50"/>
      <c r="D15" s="56">
        <v>33.428459751772152</v>
      </c>
      <c r="E15" s="50" t="s">
        <v>39</v>
      </c>
      <c r="F15" s="182" t="s">
        <v>69</v>
      </c>
      <c r="I15">
        <v>1</v>
      </c>
    </row>
    <row r="16" spans="1:9" ht="17.399999999999999" x14ac:dyDescent="0.3">
      <c r="A16" s="50">
        <v>2</v>
      </c>
      <c r="B16" s="50" t="s">
        <v>341</v>
      </c>
      <c r="C16" s="50"/>
      <c r="D16" s="56">
        <v>22.228884062359196</v>
      </c>
      <c r="E16" s="50" t="s">
        <v>39</v>
      </c>
      <c r="F16" s="182"/>
      <c r="I16">
        <v>1</v>
      </c>
    </row>
    <row r="17" spans="1:9" ht="17.399999999999999" x14ac:dyDescent="0.3">
      <c r="A17" s="50">
        <v>3</v>
      </c>
      <c r="B17" s="50" t="s">
        <v>376</v>
      </c>
      <c r="C17" s="50" t="s">
        <v>423</v>
      </c>
      <c r="D17" s="56">
        <v>8.9735950091578776</v>
      </c>
      <c r="E17" s="50" t="s">
        <v>39</v>
      </c>
      <c r="F17" s="182"/>
      <c r="I17">
        <v>1</v>
      </c>
    </row>
    <row r="18" spans="1:9" ht="17.399999999999999" x14ac:dyDescent="0.3">
      <c r="A18" s="50">
        <v>4</v>
      </c>
      <c r="B18" s="50" t="s">
        <v>376</v>
      </c>
      <c r="C18" s="50" t="s">
        <v>422</v>
      </c>
      <c r="D18" s="56">
        <v>9</v>
      </c>
      <c r="E18" s="50" t="s">
        <v>39</v>
      </c>
      <c r="F18" s="182"/>
      <c r="I18">
        <v>1</v>
      </c>
    </row>
    <row r="19" spans="1:9" ht="17.399999999999999" x14ac:dyDescent="0.3">
      <c r="A19" s="50">
        <v>5</v>
      </c>
      <c r="B19" s="50" t="s">
        <v>376</v>
      </c>
      <c r="C19" s="50" t="s">
        <v>421</v>
      </c>
      <c r="D19" s="56">
        <v>9.0056811278203899</v>
      </c>
      <c r="E19" s="50" t="s">
        <v>39</v>
      </c>
      <c r="F19" s="182"/>
      <c r="I19">
        <v>1</v>
      </c>
    </row>
    <row r="20" spans="1:9" ht="17.399999999999999" x14ac:dyDescent="0.3">
      <c r="A20" s="50">
        <v>7</v>
      </c>
      <c r="B20" s="50" t="s">
        <v>241</v>
      </c>
      <c r="C20" s="50" t="s">
        <v>200</v>
      </c>
      <c r="D20" s="56">
        <v>141.54550051319487</v>
      </c>
      <c r="E20" s="50" t="s">
        <v>39</v>
      </c>
      <c r="F20" s="182"/>
      <c r="I20">
        <v>1</v>
      </c>
    </row>
    <row r="21" spans="1:9" ht="17.399999999999999" x14ac:dyDescent="0.3">
      <c r="A21" s="50">
        <v>8</v>
      </c>
      <c r="B21" s="50" t="s">
        <v>98</v>
      </c>
      <c r="C21" s="50"/>
      <c r="D21" s="56">
        <v>42.193806459829517</v>
      </c>
      <c r="E21" s="50" t="s">
        <v>39</v>
      </c>
      <c r="F21" s="182"/>
      <c r="I21">
        <v>1</v>
      </c>
    </row>
    <row r="22" spans="1:9" ht="17.399999999999999" x14ac:dyDescent="0.3">
      <c r="A22" s="50">
        <v>9</v>
      </c>
      <c r="B22" s="50" t="s">
        <v>198</v>
      </c>
      <c r="C22" s="50"/>
      <c r="D22" s="56">
        <v>6.3594974999998906</v>
      </c>
      <c r="E22" s="50" t="s">
        <v>39</v>
      </c>
      <c r="F22" s="182"/>
      <c r="I22">
        <v>1</v>
      </c>
    </row>
    <row r="23" spans="1:9" ht="17.399999999999999" x14ac:dyDescent="0.3">
      <c r="A23" s="121">
        <v>10</v>
      </c>
      <c r="B23" s="121" t="s">
        <v>374</v>
      </c>
      <c r="C23" s="121" t="s">
        <v>138</v>
      </c>
      <c r="D23" s="126">
        <v>6.5433043495407492</v>
      </c>
      <c r="E23" s="121" t="s">
        <v>39</v>
      </c>
      <c r="F23" s="182"/>
      <c r="I23">
        <f>12/315</f>
        <v>3.8095238095238099E-2</v>
      </c>
    </row>
    <row r="24" spans="1:9" ht="17.399999999999999" x14ac:dyDescent="0.3">
      <c r="A24" s="49">
        <v>11</v>
      </c>
      <c r="B24" s="49" t="s">
        <v>7</v>
      </c>
      <c r="C24" s="49" t="s">
        <v>14</v>
      </c>
      <c r="D24" s="55">
        <v>13.410558652113737</v>
      </c>
      <c r="E24" s="49" t="s">
        <v>39</v>
      </c>
      <c r="F24" s="182"/>
      <c r="I24">
        <f>52/315</f>
        <v>0.16507936507936508</v>
      </c>
    </row>
    <row r="25" spans="1:9" ht="17.399999999999999" x14ac:dyDescent="0.3">
      <c r="A25" s="49">
        <v>12</v>
      </c>
      <c r="B25" s="49" t="s">
        <v>7</v>
      </c>
      <c r="C25" s="49" t="s">
        <v>420</v>
      </c>
      <c r="D25" s="55">
        <v>13.369572116634606</v>
      </c>
      <c r="E25" s="49" t="s">
        <v>39</v>
      </c>
      <c r="F25" s="182"/>
      <c r="I25">
        <f>52/315</f>
        <v>0.16507936507936508</v>
      </c>
    </row>
    <row r="26" spans="1:9" ht="18" thickBot="1" x14ac:dyDescent="0.35">
      <c r="A26" s="2"/>
      <c r="B26" s="3"/>
      <c r="C26" s="3"/>
      <c r="D26" s="6">
        <f>SUM(D15:D25)</f>
        <v>306.05885954242302</v>
      </c>
      <c r="E26" s="3"/>
      <c r="F26" s="182"/>
    </row>
    <row r="27" spans="1:9" ht="17.399999999999999" x14ac:dyDescent="0.3">
      <c r="C27" s="162" t="s">
        <v>56</v>
      </c>
      <c r="D27" s="167">
        <f>SUM(D4,D5,D6,D7,D8,D9,D10,D11,D13,D15,D16,D17,D18,D19,D20,D21,D22,D23,D24,D25,)</f>
        <v>379.67410709651864</v>
      </c>
    </row>
    <row r="28" spans="1:9" ht="28.8" x14ac:dyDescent="0.3">
      <c r="C28" s="165" t="s">
        <v>961</v>
      </c>
      <c r="D28" s="166">
        <f>(SUM(I:I))/COUNTA(I:I)</f>
        <v>0.82666666666666655</v>
      </c>
    </row>
  </sheetData>
  <mergeCells count="10">
    <mergeCell ref="G2:H2"/>
    <mergeCell ref="A1:F1"/>
    <mergeCell ref="F4:F12"/>
    <mergeCell ref="F13:F14"/>
    <mergeCell ref="F15:F26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8A9B-6769-47EB-AD0C-8F11943914FB}">
  <sheetPr codeName="Feuil3"/>
  <dimension ref="A1:I40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1" bestFit="1" customWidth="1"/>
    <col min="3" max="3" width="30.33203125" bestFit="1" customWidth="1"/>
    <col min="4" max="4" width="17.33203125" style="12" bestFit="1" customWidth="1"/>
    <col min="5" max="5" width="23.109375" bestFit="1" customWidth="1"/>
    <col min="6" max="6" width="34.6640625" bestFit="1" customWidth="1"/>
    <col min="7" max="7" width="3.109375" customWidth="1"/>
    <col min="8" max="8" width="19.33203125" bestFit="1" customWidth="1"/>
    <col min="9" max="9" width="0" hidden="1" customWidth="1"/>
    <col min="11" max="11" width="17.5546875" customWidth="1"/>
  </cols>
  <sheetData>
    <row r="1" spans="1:9" ht="18" customHeight="1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60.75" customHeight="1" x14ac:dyDescent="0.3">
      <c r="A3" s="180"/>
      <c r="B3" s="180"/>
      <c r="C3" s="180"/>
      <c r="D3" s="181"/>
      <c r="E3" s="73" t="s">
        <v>5</v>
      </c>
      <c r="F3" s="73" t="s">
        <v>6</v>
      </c>
      <c r="G3" s="50"/>
      <c r="H3" s="52" t="s">
        <v>653</v>
      </c>
    </row>
    <row r="4" spans="1:9" ht="17.399999999999999" x14ac:dyDescent="0.3">
      <c r="A4" s="53">
        <v>1212</v>
      </c>
      <c r="B4" s="53" t="s">
        <v>48</v>
      </c>
      <c r="C4" s="53"/>
      <c r="D4" s="58">
        <v>8.9481999999999999</v>
      </c>
      <c r="E4" s="53" t="s">
        <v>8</v>
      </c>
      <c r="F4" s="180" t="s">
        <v>9</v>
      </c>
      <c r="G4" s="49"/>
      <c r="H4" s="52" t="s">
        <v>652</v>
      </c>
      <c r="I4">
        <v>0</v>
      </c>
    </row>
    <row r="5" spans="1:9" ht="17.399999999999999" x14ac:dyDescent="0.3">
      <c r="A5" s="68">
        <v>1213</v>
      </c>
      <c r="B5" s="68" t="s">
        <v>82</v>
      </c>
      <c r="C5" s="68"/>
      <c r="D5" s="75">
        <v>15.843999999999998</v>
      </c>
      <c r="E5" s="68" t="s">
        <v>8</v>
      </c>
      <c r="F5" s="180"/>
      <c r="G5" s="51"/>
      <c r="H5" s="52" t="s">
        <v>654</v>
      </c>
      <c r="I5">
        <v>1</v>
      </c>
    </row>
    <row r="6" spans="1:9" ht="17.399999999999999" x14ac:dyDescent="0.3">
      <c r="A6" s="68">
        <v>1214</v>
      </c>
      <c r="B6" s="68" t="s">
        <v>80</v>
      </c>
      <c r="C6" s="68"/>
      <c r="D6" s="75">
        <v>1.7696264063170632</v>
      </c>
      <c r="E6" s="68" t="s">
        <v>8</v>
      </c>
      <c r="F6" s="180"/>
      <c r="G6" s="53"/>
      <c r="H6" s="52" t="s">
        <v>655</v>
      </c>
      <c r="I6">
        <v>1</v>
      </c>
    </row>
    <row r="7" spans="1:9" ht="17.399999999999999" x14ac:dyDescent="0.3">
      <c r="A7" s="68">
        <v>1215</v>
      </c>
      <c r="B7" s="68" t="s">
        <v>81</v>
      </c>
      <c r="C7" s="68"/>
      <c r="D7" s="75">
        <v>0.99375000000000002</v>
      </c>
      <c r="E7" s="68" t="s">
        <v>8</v>
      </c>
      <c r="F7" s="180"/>
      <c r="I7">
        <v>1</v>
      </c>
    </row>
    <row r="8" spans="1:9" ht="17.399999999999999" x14ac:dyDescent="0.3">
      <c r="A8" s="68">
        <v>1216</v>
      </c>
      <c r="B8" s="68" t="s">
        <v>81</v>
      </c>
      <c r="C8" s="68"/>
      <c r="D8" s="75">
        <v>0.99375000000000002</v>
      </c>
      <c r="E8" s="68" t="s">
        <v>8</v>
      </c>
      <c r="F8" s="180"/>
      <c r="I8">
        <v>1</v>
      </c>
    </row>
    <row r="9" spans="1:9" ht="17.399999999999999" x14ac:dyDescent="0.3">
      <c r="A9" s="53">
        <v>1241</v>
      </c>
      <c r="B9" s="53" t="s">
        <v>48</v>
      </c>
      <c r="C9" s="53"/>
      <c r="D9" s="58">
        <v>8.9481999999999982</v>
      </c>
      <c r="E9" s="53" t="s">
        <v>8</v>
      </c>
      <c r="F9" s="180"/>
      <c r="I9">
        <v>0</v>
      </c>
    </row>
    <row r="10" spans="1:9" ht="17.399999999999999" x14ac:dyDescent="0.3">
      <c r="A10" s="68">
        <v>1242</v>
      </c>
      <c r="B10" s="68" t="s">
        <v>80</v>
      </c>
      <c r="C10" s="68"/>
      <c r="D10" s="75">
        <v>1.7840000000000018</v>
      </c>
      <c r="E10" s="68" t="s">
        <v>8</v>
      </c>
      <c r="F10" s="180"/>
      <c r="I10">
        <v>1</v>
      </c>
    </row>
    <row r="11" spans="1:9" ht="17.399999999999999" x14ac:dyDescent="0.3">
      <c r="A11" s="68">
        <v>1243</v>
      </c>
      <c r="B11" s="68" t="s">
        <v>79</v>
      </c>
      <c r="C11" s="68"/>
      <c r="D11" s="75">
        <v>0.99375000000000002</v>
      </c>
      <c r="E11" s="68" t="s">
        <v>8</v>
      </c>
      <c r="F11" s="180"/>
      <c r="I11">
        <v>1</v>
      </c>
    </row>
    <row r="12" spans="1:9" ht="17.399999999999999" x14ac:dyDescent="0.3">
      <c r="A12" s="68">
        <v>1244</v>
      </c>
      <c r="B12" s="68" t="s">
        <v>79</v>
      </c>
      <c r="C12" s="68"/>
      <c r="D12" s="75">
        <v>0.99375000000000002</v>
      </c>
      <c r="E12" s="68" t="s">
        <v>8</v>
      </c>
      <c r="F12" s="180"/>
      <c r="I12">
        <v>1</v>
      </c>
    </row>
    <row r="13" spans="1:9" ht="17.399999999999999" x14ac:dyDescent="0.3">
      <c r="A13" s="68">
        <v>1245</v>
      </c>
      <c r="B13" s="68" t="s">
        <v>78</v>
      </c>
      <c r="C13" s="68"/>
      <c r="D13" s="75">
        <v>15.802700000000002</v>
      </c>
      <c r="E13" s="68" t="s">
        <v>8</v>
      </c>
      <c r="F13" s="180"/>
      <c r="I13">
        <v>1</v>
      </c>
    </row>
    <row r="14" spans="1:9" ht="17.399999999999999" x14ac:dyDescent="0.3">
      <c r="A14" s="51">
        <v>1246</v>
      </c>
      <c r="B14" s="51" t="s">
        <v>60</v>
      </c>
      <c r="C14" s="51"/>
      <c r="D14" s="57">
        <v>1.59</v>
      </c>
      <c r="E14" s="51" t="s">
        <v>8</v>
      </c>
      <c r="F14" s="180"/>
      <c r="I14">
        <f>1/12</f>
        <v>8.3333333333333329E-2</v>
      </c>
    </row>
    <row r="15" spans="1:9" ht="17.399999999999999" x14ac:dyDescent="0.3">
      <c r="A15" s="68">
        <v>1248</v>
      </c>
      <c r="B15" s="68" t="s">
        <v>77</v>
      </c>
      <c r="C15" s="68"/>
      <c r="D15" s="75">
        <v>24.111241781349516</v>
      </c>
      <c r="E15" s="68" t="s">
        <v>8</v>
      </c>
      <c r="F15" s="180"/>
      <c r="I15">
        <v>1</v>
      </c>
    </row>
    <row r="16" spans="1:9" ht="17.399999999999999" x14ac:dyDescent="0.3">
      <c r="A16" s="69">
        <v>1249</v>
      </c>
      <c r="B16" s="69" t="s">
        <v>76</v>
      </c>
      <c r="C16" s="69"/>
      <c r="D16" s="74">
        <v>24.000000000000011</v>
      </c>
      <c r="E16" s="69" t="s">
        <v>8</v>
      </c>
      <c r="F16" s="180"/>
      <c r="I16">
        <f>52/260</f>
        <v>0.2</v>
      </c>
    </row>
    <row r="17" spans="1:9" ht="17.399999999999999" x14ac:dyDescent="0.3">
      <c r="A17" s="73"/>
      <c r="B17" s="73"/>
      <c r="C17" s="73"/>
      <c r="D17" s="71">
        <f>SUM(D4:D16)</f>
        <v>106.77296818766659</v>
      </c>
      <c r="E17" s="73"/>
      <c r="F17" s="180"/>
    </row>
    <row r="18" spans="1:9" ht="17.399999999999999" x14ac:dyDescent="0.3">
      <c r="A18" s="53">
        <v>1238</v>
      </c>
      <c r="B18" s="53" t="s">
        <v>51</v>
      </c>
      <c r="C18" s="53" t="s">
        <v>75</v>
      </c>
      <c r="D18" s="58">
        <v>5.5200012560010405</v>
      </c>
      <c r="E18" s="53" t="s">
        <v>74</v>
      </c>
      <c r="F18" s="180" t="s">
        <v>73</v>
      </c>
      <c r="I18">
        <v>0</v>
      </c>
    </row>
    <row r="19" spans="1:9" ht="17.399999999999999" x14ac:dyDescent="0.3">
      <c r="A19" s="73"/>
      <c r="B19" s="73"/>
      <c r="C19" s="73"/>
      <c r="D19" s="71">
        <f>SUM(D18)</f>
        <v>5.5200012560010405</v>
      </c>
      <c r="E19" s="73"/>
      <c r="F19" s="180"/>
    </row>
    <row r="20" spans="1:9" ht="17.399999999999999" x14ac:dyDescent="0.3">
      <c r="A20" s="53">
        <v>1247</v>
      </c>
      <c r="B20" s="53" t="s">
        <v>72</v>
      </c>
      <c r="C20" s="53" t="s">
        <v>71</v>
      </c>
      <c r="D20" s="58">
        <v>632.22015735431967</v>
      </c>
      <c r="E20" s="53" t="s">
        <v>27</v>
      </c>
      <c r="F20" s="180" t="s">
        <v>28</v>
      </c>
      <c r="I20">
        <v>0</v>
      </c>
    </row>
    <row r="21" spans="1:9" ht="17.399999999999999" x14ac:dyDescent="0.3">
      <c r="A21" s="73"/>
      <c r="B21" s="73"/>
      <c r="C21" s="73"/>
      <c r="D21" s="71">
        <f>SUM(D20)</f>
        <v>632.22015735431967</v>
      </c>
      <c r="E21" s="73"/>
      <c r="F21" s="180"/>
    </row>
    <row r="22" spans="1:9" ht="17.399999999999999" x14ac:dyDescent="0.3">
      <c r="A22" s="69">
        <v>1251</v>
      </c>
      <c r="B22" s="69" t="s">
        <v>7</v>
      </c>
      <c r="C22" s="69" t="s">
        <v>70</v>
      </c>
      <c r="D22" s="74">
        <v>12.443064058229371</v>
      </c>
      <c r="E22" s="69" t="s">
        <v>39</v>
      </c>
      <c r="F22" s="180" t="s">
        <v>69</v>
      </c>
      <c r="I22">
        <f t="shared" ref="I22:I23" si="0">52/260</f>
        <v>0.2</v>
      </c>
    </row>
    <row r="23" spans="1:9" ht="17.399999999999999" x14ac:dyDescent="0.3">
      <c r="A23" s="69">
        <v>1252</v>
      </c>
      <c r="B23" s="69" t="s">
        <v>7</v>
      </c>
      <c r="C23" s="69" t="s">
        <v>68</v>
      </c>
      <c r="D23" s="74">
        <v>12.209000000000017</v>
      </c>
      <c r="E23" s="69" t="s">
        <v>39</v>
      </c>
      <c r="F23" s="180"/>
      <c r="I23">
        <f t="shared" si="0"/>
        <v>0.2</v>
      </c>
    </row>
    <row r="24" spans="1:9" ht="17.399999999999999" x14ac:dyDescent="0.3">
      <c r="A24" s="73"/>
      <c r="B24" s="73"/>
      <c r="C24" s="73"/>
      <c r="D24" s="71">
        <f>SUM(D22:D23)</f>
        <v>24.652064058229389</v>
      </c>
      <c r="E24" s="73"/>
      <c r="F24" s="180"/>
    </row>
    <row r="25" spans="1:9" ht="17.399999999999999" x14ac:dyDescent="0.3">
      <c r="A25" s="72">
        <v>1218</v>
      </c>
      <c r="B25" s="72" t="s">
        <v>67</v>
      </c>
      <c r="C25" s="72"/>
      <c r="D25" s="77">
        <v>659.18740000000025</v>
      </c>
      <c r="E25" s="72" t="s">
        <v>39</v>
      </c>
      <c r="F25" s="180" t="s">
        <v>40</v>
      </c>
      <c r="I25">
        <v>0</v>
      </c>
    </row>
    <row r="26" spans="1:9" ht="17.399999999999999" x14ac:dyDescent="0.3">
      <c r="A26" s="121">
        <v>1219</v>
      </c>
      <c r="B26" s="121" t="s">
        <v>66</v>
      </c>
      <c r="C26" s="121"/>
      <c r="D26" s="126">
        <v>21.536999999999992</v>
      </c>
      <c r="E26" s="121" t="s">
        <v>39</v>
      </c>
      <c r="F26" s="180"/>
      <c r="I26">
        <f>1/12</f>
        <v>8.3333333333333329E-2</v>
      </c>
    </row>
    <row r="27" spans="1:9" ht="17.399999999999999" x14ac:dyDescent="0.3">
      <c r="A27" s="121">
        <v>1220</v>
      </c>
      <c r="B27" s="121" t="s">
        <v>65</v>
      </c>
      <c r="C27" s="121"/>
      <c r="D27" s="126">
        <v>19.836499999999994</v>
      </c>
      <c r="E27" s="121" t="s">
        <v>39</v>
      </c>
      <c r="F27" s="180"/>
      <c r="I27">
        <f>1/12</f>
        <v>8.3333333333333329E-2</v>
      </c>
    </row>
    <row r="28" spans="1:9" ht="17.399999999999999" x14ac:dyDescent="0.3">
      <c r="A28" s="121">
        <v>1221</v>
      </c>
      <c r="B28" s="121" t="s">
        <v>64</v>
      </c>
      <c r="C28" s="121"/>
      <c r="D28" s="126">
        <v>30.953999999999997</v>
      </c>
      <c r="E28" s="121" t="s">
        <v>39</v>
      </c>
      <c r="F28" s="180"/>
      <c r="I28">
        <f>1/12</f>
        <v>8.3333333333333329E-2</v>
      </c>
    </row>
    <row r="29" spans="1:9" ht="17.399999999999999" x14ac:dyDescent="0.3">
      <c r="A29" s="69">
        <v>1239</v>
      </c>
      <c r="B29" s="69" t="s">
        <v>63</v>
      </c>
      <c r="C29" s="69"/>
      <c r="D29" s="74">
        <v>12.2248</v>
      </c>
      <c r="E29" s="69" t="s">
        <v>39</v>
      </c>
      <c r="F29" s="180"/>
      <c r="I29">
        <f t="shared" ref="I29:I31" si="1">52/260</f>
        <v>0.2</v>
      </c>
    </row>
    <row r="30" spans="1:9" ht="17.399999999999999" x14ac:dyDescent="0.3">
      <c r="A30" s="69">
        <v>1240</v>
      </c>
      <c r="B30" s="69" t="s">
        <v>7</v>
      </c>
      <c r="C30" s="69"/>
      <c r="D30" s="74">
        <v>13.868400000000001</v>
      </c>
      <c r="E30" s="69" t="s">
        <v>39</v>
      </c>
      <c r="F30" s="180"/>
      <c r="I30">
        <f t="shared" si="1"/>
        <v>0.2</v>
      </c>
    </row>
    <row r="31" spans="1:9" ht="17.399999999999999" x14ac:dyDescent="0.3">
      <c r="A31" s="69">
        <v>1250</v>
      </c>
      <c r="B31" s="69" t="s">
        <v>7</v>
      </c>
      <c r="C31" s="69"/>
      <c r="D31" s="74">
        <v>17.699999999999982</v>
      </c>
      <c r="E31" s="69" t="s">
        <v>39</v>
      </c>
      <c r="F31" s="180"/>
      <c r="I31">
        <f t="shared" si="1"/>
        <v>0.2</v>
      </c>
    </row>
    <row r="32" spans="1:9" ht="17.399999999999999" x14ac:dyDescent="0.3">
      <c r="A32" s="73"/>
      <c r="B32" s="73"/>
      <c r="C32" s="73"/>
      <c r="D32" s="71">
        <f>SUM(D25:D31)</f>
        <v>775.30810000000008</v>
      </c>
      <c r="E32" s="73"/>
      <c r="F32" s="180"/>
    </row>
    <row r="33" spans="1:9" ht="34.799999999999997" x14ac:dyDescent="0.3">
      <c r="A33" s="69">
        <v>1210</v>
      </c>
      <c r="B33" s="69" t="s">
        <v>62</v>
      </c>
      <c r="C33" s="69"/>
      <c r="D33" s="74">
        <v>13.740853420189426</v>
      </c>
      <c r="E33" s="69" t="s">
        <v>53</v>
      </c>
      <c r="F33" s="180" t="s">
        <v>61</v>
      </c>
      <c r="I33">
        <f t="shared" ref="I33:I34" si="2">52/260</f>
        <v>0.2</v>
      </c>
    </row>
    <row r="34" spans="1:9" ht="34.799999999999997" x14ac:dyDescent="0.3">
      <c r="A34" s="69">
        <v>1211</v>
      </c>
      <c r="B34" s="69" t="s">
        <v>60</v>
      </c>
      <c r="C34" s="69"/>
      <c r="D34" s="74">
        <v>1.59</v>
      </c>
      <c r="E34" s="69" t="s">
        <v>53</v>
      </c>
      <c r="F34" s="180"/>
      <c r="I34">
        <f t="shared" si="2"/>
        <v>0.2</v>
      </c>
    </row>
    <row r="35" spans="1:9" ht="34.799999999999997" x14ac:dyDescent="0.3">
      <c r="A35" s="72">
        <v>1217</v>
      </c>
      <c r="B35" s="72" t="s">
        <v>59</v>
      </c>
      <c r="C35" s="72"/>
      <c r="D35" s="77">
        <v>9.3856000000000002</v>
      </c>
      <c r="E35" s="72" t="s">
        <v>53</v>
      </c>
      <c r="F35" s="180"/>
      <c r="I35">
        <v>0</v>
      </c>
    </row>
    <row r="36" spans="1:9" ht="17.399999999999999" x14ac:dyDescent="0.3">
      <c r="A36" s="73"/>
      <c r="B36" s="73"/>
      <c r="C36" s="73"/>
      <c r="D36" s="71">
        <f>SUM(D33:D35)</f>
        <v>24.716453420189424</v>
      </c>
      <c r="E36" s="73"/>
      <c r="F36" s="180"/>
    </row>
    <row r="37" spans="1:9" ht="34.799999999999997" x14ac:dyDescent="0.3">
      <c r="A37" s="121">
        <v>1222</v>
      </c>
      <c r="B37" s="121" t="s">
        <v>58</v>
      </c>
      <c r="C37" s="121"/>
      <c r="D37" s="126">
        <v>6.096000000000001</v>
      </c>
      <c r="E37" s="70" t="s">
        <v>53</v>
      </c>
      <c r="F37" s="180" t="s">
        <v>54</v>
      </c>
      <c r="I37">
        <f>1/12</f>
        <v>8.3333333333333329E-2</v>
      </c>
    </row>
    <row r="38" spans="1:9" ht="17.399999999999999" x14ac:dyDescent="0.3">
      <c r="A38" s="73"/>
      <c r="B38" s="73"/>
      <c r="C38" s="73"/>
      <c r="D38" s="71">
        <f>SUM(D37)</f>
        <v>6.096000000000001</v>
      </c>
      <c r="E38" s="73"/>
      <c r="F38" s="180"/>
    </row>
    <row r="39" spans="1:9" ht="17.399999999999999" x14ac:dyDescent="0.3">
      <c r="A39" s="73"/>
      <c r="B39" s="73"/>
      <c r="C39" s="73" t="s">
        <v>56</v>
      </c>
      <c r="D39" s="78">
        <f>SUM(D38,D36,D32,D24,D21,D19,D17)</f>
        <v>1575.2857442764061</v>
      </c>
      <c r="E39" s="73"/>
      <c r="F39" s="73"/>
    </row>
    <row r="40" spans="1:9" ht="43.2" x14ac:dyDescent="0.3">
      <c r="D40" s="165" t="s">
        <v>961</v>
      </c>
      <c r="E40" s="166">
        <f>(SUM(I:I))/COUNTA(I:I)</f>
        <v>0.39345238095238083</v>
      </c>
    </row>
  </sheetData>
  <mergeCells count="14">
    <mergeCell ref="G2:H2"/>
    <mergeCell ref="A1:F1"/>
    <mergeCell ref="F37:F38"/>
    <mergeCell ref="F4:F17"/>
    <mergeCell ref="F18:F19"/>
    <mergeCell ref="F20:F21"/>
    <mergeCell ref="F22:F24"/>
    <mergeCell ref="F25:F32"/>
    <mergeCell ref="F33:F36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BAC42-6C58-4706-9210-257A2D98E3A5}">
  <sheetPr codeName="Feuil30"/>
  <dimension ref="A1:I49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6640625" bestFit="1" customWidth="1"/>
    <col min="2" max="2" width="33.44140625" bestFit="1" customWidth="1"/>
    <col min="3" max="3" width="26" bestFit="1" customWidth="1"/>
    <col min="4" max="4" width="18.33203125" bestFit="1" customWidth="1"/>
    <col min="5" max="5" width="28.5546875" bestFit="1" customWidth="1"/>
    <col min="6" max="6" width="42.5546875" bestFit="1" customWidth="1"/>
    <col min="7" max="7" width="3.6640625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36" customHeight="1" x14ac:dyDescent="0.3">
      <c r="A3" s="199"/>
      <c r="B3" s="199"/>
      <c r="C3" s="199"/>
      <c r="D3" s="200"/>
      <c r="E3" s="111" t="s">
        <v>5</v>
      </c>
      <c r="F3" s="111" t="s">
        <v>6</v>
      </c>
      <c r="G3" s="112"/>
      <c r="H3" s="111" t="s">
        <v>653</v>
      </c>
    </row>
    <row r="4" spans="1:9" ht="17.399999999999999" x14ac:dyDescent="0.3">
      <c r="A4" s="112">
        <v>1010</v>
      </c>
      <c r="B4" s="112" t="s">
        <v>104</v>
      </c>
      <c r="C4" s="112"/>
      <c r="D4" s="113">
        <v>36.345011376419947</v>
      </c>
      <c r="E4" s="112" t="s">
        <v>8</v>
      </c>
      <c r="F4" s="183" t="s">
        <v>9</v>
      </c>
      <c r="G4" s="49"/>
      <c r="H4" s="111" t="s">
        <v>652</v>
      </c>
      <c r="I4">
        <v>1</v>
      </c>
    </row>
    <row r="5" spans="1:9" ht="17.399999999999999" x14ac:dyDescent="0.3">
      <c r="A5" s="112">
        <v>1011</v>
      </c>
      <c r="B5" s="112" t="s">
        <v>50</v>
      </c>
      <c r="C5" s="112"/>
      <c r="D5" s="113">
        <v>3.8879999999999937</v>
      </c>
      <c r="E5" s="112" t="s">
        <v>8</v>
      </c>
      <c r="F5" s="186"/>
      <c r="G5" s="51"/>
      <c r="H5" s="111" t="s">
        <v>654</v>
      </c>
      <c r="I5">
        <v>1</v>
      </c>
    </row>
    <row r="6" spans="1:9" ht="17.399999999999999" x14ac:dyDescent="0.3">
      <c r="A6" s="112">
        <v>1012</v>
      </c>
      <c r="B6" s="112" t="s">
        <v>16</v>
      </c>
      <c r="C6" s="112"/>
      <c r="D6" s="113">
        <v>1.348500000000008</v>
      </c>
      <c r="E6" s="112" t="s">
        <v>8</v>
      </c>
      <c r="F6" s="186"/>
      <c r="G6" s="53"/>
      <c r="H6" s="111" t="s">
        <v>655</v>
      </c>
      <c r="I6">
        <v>1</v>
      </c>
    </row>
    <row r="7" spans="1:9" ht="17.399999999999999" x14ac:dyDescent="0.3">
      <c r="A7" s="112">
        <v>1013</v>
      </c>
      <c r="B7" s="112" t="s">
        <v>16</v>
      </c>
      <c r="C7" s="112"/>
      <c r="D7" s="113">
        <v>1.3484999999999983</v>
      </c>
      <c r="E7" s="112" t="s">
        <v>8</v>
      </c>
      <c r="F7" s="186"/>
      <c r="I7">
        <v>1</v>
      </c>
    </row>
    <row r="8" spans="1:9" ht="17.399999999999999" x14ac:dyDescent="0.3">
      <c r="A8" s="49">
        <v>1014</v>
      </c>
      <c r="B8" s="49" t="s">
        <v>436</v>
      </c>
      <c r="C8" s="49"/>
      <c r="D8" s="55">
        <v>10.510800000000025</v>
      </c>
      <c r="E8" s="49" t="s">
        <v>8</v>
      </c>
      <c r="F8" s="186"/>
      <c r="I8">
        <f>52/315</f>
        <v>0.16507936507936508</v>
      </c>
    </row>
    <row r="9" spans="1:9" ht="17.399999999999999" x14ac:dyDescent="0.3">
      <c r="A9" s="120">
        <v>1017</v>
      </c>
      <c r="B9" s="120" t="s">
        <v>243</v>
      </c>
      <c r="C9" s="120"/>
      <c r="D9" s="125">
        <v>22.015400000000025</v>
      </c>
      <c r="E9" s="120" t="s">
        <v>8</v>
      </c>
      <c r="F9" s="186"/>
      <c r="I9">
        <v>1</v>
      </c>
    </row>
    <row r="10" spans="1:9" ht="17.399999999999999" x14ac:dyDescent="0.3">
      <c r="A10" s="112">
        <v>1018</v>
      </c>
      <c r="B10" s="112" t="s">
        <v>311</v>
      </c>
      <c r="C10" s="112"/>
      <c r="D10" s="113">
        <v>25.875365324820095</v>
      </c>
      <c r="E10" s="112" t="s">
        <v>8</v>
      </c>
      <c r="F10" s="186"/>
      <c r="I10">
        <v>1</v>
      </c>
    </row>
    <row r="11" spans="1:9" ht="17.399999999999999" x14ac:dyDescent="0.3">
      <c r="A11" s="49">
        <v>1020</v>
      </c>
      <c r="B11" s="49" t="s">
        <v>76</v>
      </c>
      <c r="C11" s="49"/>
      <c r="D11" s="55">
        <v>23.292295512886202</v>
      </c>
      <c r="E11" s="49" t="s">
        <v>8</v>
      </c>
      <c r="F11" s="186"/>
      <c r="I11">
        <f>52/315</f>
        <v>0.16507936507936508</v>
      </c>
    </row>
    <row r="12" spans="1:9" ht="17.399999999999999" x14ac:dyDescent="0.3">
      <c r="A12" s="112">
        <v>1021</v>
      </c>
      <c r="B12" s="112" t="s">
        <v>104</v>
      </c>
      <c r="C12" s="112"/>
      <c r="D12" s="113">
        <v>19.559200000000089</v>
      </c>
      <c r="E12" s="112" t="s">
        <v>8</v>
      </c>
      <c r="F12" s="186"/>
      <c r="I12">
        <v>1</v>
      </c>
    </row>
    <row r="13" spans="1:9" ht="17.399999999999999" x14ac:dyDescent="0.3">
      <c r="A13" s="112">
        <v>1029</v>
      </c>
      <c r="B13" s="112" t="s">
        <v>399</v>
      </c>
      <c r="C13" s="112"/>
      <c r="D13" s="113">
        <v>25.638469600399969</v>
      </c>
      <c r="E13" s="112" t="s">
        <v>8</v>
      </c>
      <c r="F13" s="186"/>
      <c r="I13">
        <v>1</v>
      </c>
    </row>
    <row r="14" spans="1:9" ht="17.399999999999999" x14ac:dyDescent="0.3">
      <c r="A14" s="112">
        <v>1036</v>
      </c>
      <c r="B14" s="112" t="s">
        <v>399</v>
      </c>
      <c r="C14" s="112"/>
      <c r="D14" s="113">
        <v>29.776200000000408</v>
      </c>
      <c r="E14" s="112" t="s">
        <v>8</v>
      </c>
      <c r="F14" s="186"/>
      <c r="I14">
        <v>1</v>
      </c>
    </row>
    <row r="15" spans="1:9" ht="17.399999999999999" x14ac:dyDescent="0.3">
      <c r="A15" s="112">
        <v>1039</v>
      </c>
      <c r="B15" s="112" t="s">
        <v>50</v>
      </c>
      <c r="C15" s="112"/>
      <c r="D15" s="113">
        <v>3.3984244003999806</v>
      </c>
      <c r="E15" s="112" t="s">
        <v>8</v>
      </c>
      <c r="F15" s="186"/>
      <c r="I15">
        <v>1</v>
      </c>
    </row>
    <row r="16" spans="1:9" ht="17.399999999999999" x14ac:dyDescent="0.3">
      <c r="A16" s="112">
        <v>1040</v>
      </c>
      <c r="B16" s="112" t="s">
        <v>356</v>
      </c>
      <c r="C16" s="112"/>
      <c r="D16" s="113">
        <v>1.1024999999999858</v>
      </c>
      <c r="E16" s="112" t="s">
        <v>8</v>
      </c>
      <c r="F16" s="186"/>
      <c r="I16">
        <v>1</v>
      </c>
    </row>
    <row r="17" spans="1:9" ht="17.399999999999999" x14ac:dyDescent="0.3">
      <c r="A17" s="112">
        <v>1041</v>
      </c>
      <c r="B17" s="112" t="s">
        <v>356</v>
      </c>
      <c r="C17" s="112"/>
      <c r="D17" s="113">
        <v>1.4625000000000001</v>
      </c>
      <c r="E17" s="112" t="s">
        <v>8</v>
      </c>
      <c r="F17" s="186"/>
      <c r="I17">
        <v>1</v>
      </c>
    </row>
    <row r="18" spans="1:9" ht="17.399999999999999" x14ac:dyDescent="0.3">
      <c r="A18" s="120">
        <v>1042</v>
      </c>
      <c r="B18" s="120" t="s">
        <v>388</v>
      </c>
      <c r="C18" s="120"/>
      <c r="D18" s="125">
        <v>6.2199125099552166</v>
      </c>
      <c r="E18" s="120" t="s">
        <v>8</v>
      </c>
      <c r="F18" s="186"/>
      <c r="I18">
        <v>1</v>
      </c>
    </row>
    <row r="19" spans="1:9" ht="17.399999999999999" x14ac:dyDescent="0.3">
      <c r="A19" s="112">
        <v>1043</v>
      </c>
      <c r="B19" s="112" t="s">
        <v>435</v>
      </c>
      <c r="C19" s="112"/>
      <c r="D19" s="113">
        <v>2.7491304067520423</v>
      </c>
      <c r="E19" s="112" t="s">
        <v>8</v>
      </c>
      <c r="F19" s="186"/>
      <c r="I19">
        <v>1</v>
      </c>
    </row>
    <row r="20" spans="1:9" ht="17.399999999999999" x14ac:dyDescent="0.3">
      <c r="A20" s="112">
        <v>1046</v>
      </c>
      <c r="B20" s="112" t="s">
        <v>51</v>
      </c>
      <c r="C20" s="112"/>
      <c r="D20" s="113">
        <v>1.6116442512666027</v>
      </c>
      <c r="E20" s="112" t="s">
        <v>8</v>
      </c>
      <c r="F20" s="186"/>
      <c r="I20">
        <v>1</v>
      </c>
    </row>
    <row r="21" spans="1:9" ht="17.399999999999999" x14ac:dyDescent="0.3">
      <c r="A21" s="49">
        <v>1047</v>
      </c>
      <c r="B21" s="49" t="s">
        <v>51</v>
      </c>
      <c r="C21" s="49"/>
      <c r="D21" s="55">
        <v>13.565392914001025</v>
      </c>
      <c r="E21" s="49" t="s">
        <v>8</v>
      </c>
      <c r="F21" s="186"/>
      <c r="I21">
        <f>52/315</f>
        <v>0.16507936507936508</v>
      </c>
    </row>
    <row r="22" spans="1:9" ht="17.399999999999999" x14ac:dyDescent="0.3">
      <c r="A22" s="112">
        <v>1048</v>
      </c>
      <c r="B22" s="112" t="s">
        <v>104</v>
      </c>
      <c r="C22" s="112"/>
      <c r="D22" s="113">
        <v>8.2201648380090155</v>
      </c>
      <c r="E22" s="112" t="s">
        <v>8</v>
      </c>
      <c r="F22" s="184"/>
      <c r="I22">
        <v>1</v>
      </c>
    </row>
    <row r="23" spans="1:9" ht="17.399999999999999" x14ac:dyDescent="0.3">
      <c r="A23" s="2"/>
      <c r="B23" s="3"/>
      <c r="C23" s="3"/>
      <c r="D23" s="4">
        <f>SUM(D4:D22)</f>
        <v>237.92741113491064</v>
      </c>
      <c r="E23" s="3"/>
      <c r="F23" s="183" t="s">
        <v>434</v>
      </c>
    </row>
    <row r="24" spans="1:9" ht="17.399999999999999" x14ac:dyDescent="0.3">
      <c r="A24" s="49">
        <v>1027</v>
      </c>
      <c r="B24" s="49" t="s">
        <v>433</v>
      </c>
      <c r="C24" s="49"/>
      <c r="D24" s="55">
        <v>14.940200000000015</v>
      </c>
      <c r="E24" s="49" t="s">
        <v>30</v>
      </c>
      <c r="F24" s="184"/>
      <c r="I24">
        <f>52/315</f>
        <v>0.16507936507936508</v>
      </c>
    </row>
    <row r="25" spans="1:9" ht="17.399999999999999" x14ac:dyDescent="0.3">
      <c r="A25" s="2"/>
      <c r="B25" s="3"/>
      <c r="C25" s="3"/>
      <c r="D25" s="4">
        <f>SUM(D24)</f>
        <v>14.940200000000015</v>
      </c>
      <c r="E25" s="3"/>
      <c r="F25" s="183" t="s">
        <v>31</v>
      </c>
    </row>
    <row r="26" spans="1:9" ht="17.399999999999999" x14ac:dyDescent="0.3">
      <c r="A26" s="121">
        <v>1026</v>
      </c>
      <c r="B26" s="121" t="s">
        <v>72</v>
      </c>
      <c r="C26" s="121"/>
      <c r="D26" s="126">
        <v>4.9380000000000006</v>
      </c>
      <c r="E26" s="121" t="s">
        <v>407</v>
      </c>
      <c r="F26" s="186"/>
      <c r="I26">
        <f>12/315</f>
        <v>3.8095238095238099E-2</v>
      </c>
    </row>
    <row r="27" spans="1:9" ht="17.399999999999999" x14ac:dyDescent="0.3">
      <c r="A27" s="49">
        <v>1031</v>
      </c>
      <c r="B27" s="49" t="s">
        <v>428</v>
      </c>
      <c r="C27" s="49"/>
      <c r="D27" s="55">
        <v>14.840400000000001</v>
      </c>
      <c r="E27" s="49" t="s">
        <v>407</v>
      </c>
      <c r="F27" s="186"/>
      <c r="I27">
        <f>52/315</f>
        <v>0.16507936507936508</v>
      </c>
    </row>
    <row r="28" spans="1:9" ht="17.399999999999999" x14ac:dyDescent="0.3">
      <c r="A28" s="112">
        <v>1033</v>
      </c>
      <c r="B28" s="112" t="s">
        <v>432</v>
      </c>
      <c r="C28" s="112"/>
      <c r="D28" s="113">
        <v>5.1277500000000469</v>
      </c>
      <c r="E28" s="112" t="s">
        <v>407</v>
      </c>
      <c r="F28" s="186"/>
      <c r="I28">
        <v>1</v>
      </c>
    </row>
    <row r="29" spans="1:9" ht="17.399999999999999" x14ac:dyDescent="0.3">
      <c r="A29" s="112">
        <v>1034</v>
      </c>
      <c r="B29" s="112" t="s">
        <v>29</v>
      </c>
      <c r="C29" s="112" t="s">
        <v>431</v>
      </c>
      <c r="D29" s="113">
        <v>64.9748749999995</v>
      </c>
      <c r="E29" s="112" t="s">
        <v>407</v>
      </c>
      <c r="F29" s="186"/>
      <c r="I29">
        <v>1</v>
      </c>
    </row>
    <row r="30" spans="1:9" ht="17.399999999999999" x14ac:dyDescent="0.3">
      <c r="A30" s="119">
        <v>1044</v>
      </c>
      <c r="B30" s="119" t="s">
        <v>430</v>
      </c>
      <c r="C30" s="119"/>
      <c r="D30" s="124">
        <v>6.0854115354023968</v>
      </c>
      <c r="E30" s="119" t="s">
        <v>407</v>
      </c>
      <c r="F30" s="184"/>
      <c r="I30">
        <f>52/315</f>
        <v>0.16507936507936508</v>
      </c>
    </row>
    <row r="31" spans="1:9" ht="17.399999999999999" x14ac:dyDescent="0.3">
      <c r="A31" s="107"/>
      <c r="B31" s="108"/>
      <c r="C31" s="108"/>
      <c r="D31" s="109">
        <f>SUM(D26:D30)</f>
        <v>95.96643653540194</v>
      </c>
      <c r="E31" s="108"/>
      <c r="F31" s="183" t="s">
        <v>429</v>
      </c>
    </row>
    <row r="32" spans="1:9" ht="17.399999999999999" x14ac:dyDescent="0.3">
      <c r="A32" s="49">
        <v>1019</v>
      </c>
      <c r="B32" s="49" t="s">
        <v>7</v>
      </c>
      <c r="C32" s="49"/>
      <c r="D32" s="55">
        <v>22.254815636851827</v>
      </c>
      <c r="E32" s="49" t="s">
        <v>30</v>
      </c>
      <c r="F32" s="184"/>
      <c r="I32">
        <f>52/315</f>
        <v>0.16507936507936508</v>
      </c>
    </row>
    <row r="33" spans="1:9" ht="17.399999999999999" x14ac:dyDescent="0.3">
      <c r="A33" s="2"/>
      <c r="B33" s="3"/>
      <c r="C33" s="3"/>
      <c r="D33" s="4">
        <f>SUM(D32)</f>
        <v>22.254815636851827</v>
      </c>
      <c r="E33" s="3"/>
      <c r="F33" s="183" t="s">
        <v>409</v>
      </c>
    </row>
    <row r="34" spans="1:9" ht="17.399999999999999" x14ac:dyDescent="0.3">
      <c r="A34" s="49">
        <v>1022</v>
      </c>
      <c r="B34" s="49" t="s">
        <v>428</v>
      </c>
      <c r="C34" s="49"/>
      <c r="D34" s="55">
        <v>20.176605797707353</v>
      </c>
      <c r="E34" s="49" t="s">
        <v>407</v>
      </c>
      <c r="F34" s="186"/>
      <c r="I34">
        <f>52/315</f>
        <v>0.16507936507936508</v>
      </c>
    </row>
    <row r="35" spans="1:9" ht="17.399999999999999" x14ac:dyDescent="0.3">
      <c r="A35" s="121">
        <v>1023</v>
      </c>
      <c r="B35" s="121" t="s">
        <v>427</v>
      </c>
      <c r="C35" s="121"/>
      <c r="D35" s="126">
        <v>29.168400000000023</v>
      </c>
      <c r="E35" s="121" t="s">
        <v>407</v>
      </c>
      <c r="F35" s="186"/>
      <c r="I35">
        <f>12/315</f>
        <v>3.8095238095238099E-2</v>
      </c>
    </row>
    <row r="36" spans="1:9" ht="17.399999999999999" x14ac:dyDescent="0.3">
      <c r="A36" s="121">
        <v>1025</v>
      </c>
      <c r="B36" s="121" t="s">
        <v>46</v>
      </c>
      <c r="C36" s="121"/>
      <c r="D36" s="126">
        <v>9.7944000000000173</v>
      </c>
      <c r="E36" s="121" t="s">
        <v>407</v>
      </c>
      <c r="F36" s="186"/>
      <c r="I36">
        <f>12/315</f>
        <v>3.8095238095238099E-2</v>
      </c>
    </row>
    <row r="37" spans="1:9" ht="17.399999999999999" x14ac:dyDescent="0.3">
      <c r="A37" s="49">
        <v>1028</v>
      </c>
      <c r="B37" s="49" t="s">
        <v>86</v>
      </c>
      <c r="C37" s="49"/>
      <c r="D37" s="55">
        <v>15.82360000000001</v>
      </c>
      <c r="E37" s="49" t="s">
        <v>407</v>
      </c>
      <c r="F37" s="186"/>
      <c r="I37">
        <f>52/315</f>
        <v>0.16507936507936508</v>
      </c>
    </row>
    <row r="38" spans="1:9" ht="17.399999999999999" x14ac:dyDescent="0.3">
      <c r="A38" s="112">
        <v>1032</v>
      </c>
      <c r="B38" s="112" t="s">
        <v>426</v>
      </c>
      <c r="C38" s="112"/>
      <c r="D38" s="113">
        <v>49.927900000000022</v>
      </c>
      <c r="E38" s="112" t="s">
        <v>407</v>
      </c>
      <c r="F38" s="186"/>
      <c r="I38">
        <v>1</v>
      </c>
    </row>
    <row r="39" spans="1:9" ht="17.399999999999999" x14ac:dyDescent="0.3">
      <c r="A39" s="112">
        <v>1038</v>
      </c>
      <c r="B39" s="112" t="s">
        <v>86</v>
      </c>
      <c r="C39" s="112" t="s">
        <v>253</v>
      </c>
      <c r="D39" s="113">
        <v>8.5441499999999913</v>
      </c>
      <c r="E39" s="112" t="s">
        <v>407</v>
      </c>
      <c r="F39" s="186"/>
      <c r="I39">
        <v>1</v>
      </c>
    </row>
    <row r="40" spans="1:9" ht="17.399999999999999" x14ac:dyDescent="0.3">
      <c r="A40" s="119">
        <v>1045</v>
      </c>
      <c r="B40" s="119" t="s">
        <v>425</v>
      </c>
      <c r="C40" s="119"/>
      <c r="D40" s="124">
        <v>7.1158305816935767</v>
      </c>
      <c r="E40" s="119" t="s">
        <v>407</v>
      </c>
      <c r="F40" s="184"/>
      <c r="I40">
        <f>52/315</f>
        <v>0.16507936507936508</v>
      </c>
    </row>
    <row r="41" spans="1:9" ht="17.399999999999999" x14ac:dyDescent="0.3">
      <c r="A41" s="107"/>
      <c r="B41" s="108"/>
      <c r="C41" s="108"/>
      <c r="D41" s="109">
        <f>SUM(D34:D40)</f>
        <v>140.55088637940099</v>
      </c>
      <c r="E41" s="108"/>
      <c r="F41" s="183" t="s">
        <v>61</v>
      </c>
    </row>
    <row r="42" spans="1:9" ht="17.399999999999999" x14ac:dyDescent="0.3">
      <c r="A42" s="53">
        <v>1037</v>
      </c>
      <c r="B42" s="53" t="s">
        <v>91</v>
      </c>
      <c r="C42" s="53" t="s">
        <v>424</v>
      </c>
      <c r="D42" s="58">
        <v>13.7424</v>
      </c>
      <c r="E42" s="53" t="s">
        <v>53</v>
      </c>
      <c r="F42" s="184"/>
      <c r="I42">
        <v>0</v>
      </c>
    </row>
    <row r="43" spans="1:9" ht="17.399999999999999" x14ac:dyDescent="0.3">
      <c r="A43" s="2"/>
      <c r="B43" s="3"/>
      <c r="C43" s="3"/>
      <c r="D43" s="4">
        <f>SUM(D42)</f>
        <v>13.7424</v>
      </c>
      <c r="E43" s="3"/>
      <c r="F43" s="183" t="s">
        <v>54</v>
      </c>
    </row>
    <row r="44" spans="1:9" ht="17.399999999999999" x14ac:dyDescent="0.3">
      <c r="A44" s="53">
        <v>1024</v>
      </c>
      <c r="B44" s="53" t="s">
        <v>55</v>
      </c>
      <c r="C44" s="53"/>
      <c r="D44" s="58">
        <v>27.559200000000029</v>
      </c>
      <c r="E44" s="53" t="s">
        <v>53</v>
      </c>
      <c r="F44" s="186"/>
      <c r="I44">
        <v>0</v>
      </c>
    </row>
    <row r="45" spans="1:9" ht="17.399999999999999" x14ac:dyDescent="0.3">
      <c r="A45" s="53">
        <v>1030</v>
      </c>
      <c r="B45" s="53" t="s">
        <v>55</v>
      </c>
      <c r="C45" s="53"/>
      <c r="D45" s="58">
        <v>11.562000000000001</v>
      </c>
      <c r="E45" s="53" t="s">
        <v>53</v>
      </c>
      <c r="F45" s="186"/>
      <c r="I45">
        <v>0</v>
      </c>
    </row>
    <row r="46" spans="1:9" ht="17.399999999999999" x14ac:dyDescent="0.3">
      <c r="A46" s="121">
        <v>1049</v>
      </c>
      <c r="B46" s="121" t="s">
        <v>89</v>
      </c>
      <c r="C46" s="121"/>
      <c r="D46" s="126">
        <v>1.9000000000000001</v>
      </c>
      <c r="E46" s="121" t="s">
        <v>53</v>
      </c>
      <c r="F46" s="184"/>
      <c r="I46">
        <f>12/315</f>
        <v>3.8095238095238099E-2</v>
      </c>
    </row>
    <row r="47" spans="1:9" ht="18" thickBot="1" x14ac:dyDescent="0.35">
      <c r="A47" s="2"/>
      <c r="B47" s="3"/>
      <c r="C47" s="110"/>
      <c r="D47" s="8">
        <f>SUM(D44:D46)</f>
        <v>41.021200000000029</v>
      </c>
      <c r="E47" s="3"/>
    </row>
    <row r="48" spans="1:9" ht="17.399999999999999" x14ac:dyDescent="0.3">
      <c r="C48" s="162" t="s">
        <v>56</v>
      </c>
      <c r="D48" s="172">
        <f>SUM(D47,D43,D41,D33,D31,D25,D23)</f>
        <v>566.40334968656543</v>
      </c>
    </row>
    <row r="49" spans="3:4" ht="28.8" x14ac:dyDescent="0.3">
      <c r="C49" s="165" t="s">
        <v>961</v>
      </c>
      <c r="D49" s="166">
        <f>(SUM(I:I))/COUNTA(I:I)</f>
        <v>0.58927498927498911</v>
      </c>
    </row>
  </sheetData>
  <mergeCells count="14">
    <mergeCell ref="G2:H2"/>
    <mergeCell ref="F43:F46"/>
    <mergeCell ref="F4:F22"/>
    <mergeCell ref="F23:F24"/>
    <mergeCell ref="F25:F30"/>
    <mergeCell ref="F31:F32"/>
    <mergeCell ref="F33:F40"/>
    <mergeCell ref="F41:F42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59C52-4F84-47C8-8B26-F02B318DB243}">
  <dimension ref="A1:I7"/>
  <sheetViews>
    <sheetView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1.33203125" customWidth="1"/>
    <col min="3" max="3" width="20.88671875" customWidth="1"/>
    <col min="4" max="4" width="16.5546875" customWidth="1"/>
    <col min="5" max="5" width="23.109375" bestFit="1" customWidth="1"/>
    <col min="6" max="6" width="33.5546875" bestFit="1" customWidth="1"/>
    <col min="8" max="8" width="19.33203125" bestFit="1" customWidth="1"/>
    <col min="9" max="9" width="0" hidden="1" customWidth="1"/>
    <col min="11" max="11" width="17.55468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  <c r="G1" s="180" t="s">
        <v>945</v>
      </c>
      <c r="H1" s="180"/>
    </row>
    <row r="2" spans="1:9" ht="17.399999999999999" x14ac:dyDescent="0.3">
      <c r="A2" s="199" t="s">
        <v>0</v>
      </c>
      <c r="B2" s="199" t="s">
        <v>1</v>
      </c>
      <c r="C2" s="180" t="s">
        <v>2</v>
      </c>
      <c r="D2" s="200" t="s">
        <v>3</v>
      </c>
      <c r="E2" s="199" t="s">
        <v>4</v>
      </c>
      <c r="F2" s="199"/>
      <c r="G2" s="120"/>
      <c r="H2" s="122" t="s">
        <v>653</v>
      </c>
    </row>
    <row r="3" spans="1:9" ht="17.399999999999999" x14ac:dyDescent="0.3">
      <c r="A3" s="199"/>
      <c r="B3" s="199"/>
      <c r="C3" s="180"/>
      <c r="D3" s="200"/>
      <c r="E3" s="141" t="s">
        <v>5</v>
      </c>
      <c r="F3" s="141" t="s">
        <v>6</v>
      </c>
      <c r="G3" s="119"/>
      <c r="H3" s="122" t="s">
        <v>652</v>
      </c>
    </row>
    <row r="4" spans="1:9" ht="17.399999999999999" x14ac:dyDescent="0.3">
      <c r="A4" s="123"/>
      <c r="B4" s="123" t="s">
        <v>965</v>
      </c>
      <c r="C4" s="123"/>
      <c r="D4" s="77">
        <v>44</v>
      </c>
      <c r="E4" s="123" t="s">
        <v>27</v>
      </c>
      <c r="F4" s="187" t="s">
        <v>28</v>
      </c>
      <c r="G4" s="121"/>
      <c r="H4" s="122" t="s">
        <v>654</v>
      </c>
      <c r="I4" s="146">
        <v>0</v>
      </c>
    </row>
    <row r="5" spans="1:9" ht="17.399999999999999" x14ac:dyDescent="0.3">
      <c r="A5" s="68" t="s">
        <v>963</v>
      </c>
      <c r="B5" s="68" t="s">
        <v>964</v>
      </c>
      <c r="C5" s="68"/>
      <c r="D5" s="75">
        <v>15</v>
      </c>
      <c r="E5" s="68" t="s">
        <v>27</v>
      </c>
      <c r="F5" s="188"/>
      <c r="G5" s="123"/>
      <c r="H5" s="122" t="s">
        <v>655</v>
      </c>
      <c r="I5" s="146">
        <v>1</v>
      </c>
    </row>
    <row r="6" spans="1:9" ht="15" customHeight="1" x14ac:dyDescent="0.3">
      <c r="C6" s="161" t="s">
        <v>842</v>
      </c>
      <c r="D6" s="173">
        <f>SUM(D4:D5)</f>
        <v>59</v>
      </c>
      <c r="F6" s="145"/>
    </row>
    <row r="7" spans="1:9" ht="28.8" x14ac:dyDescent="0.3">
      <c r="C7" s="165" t="s">
        <v>961</v>
      </c>
      <c r="D7" s="166">
        <f>(SUM(I:I))/COUNTA(I:I)</f>
        <v>0.5</v>
      </c>
    </row>
  </sheetData>
  <mergeCells count="8">
    <mergeCell ref="F4:F5"/>
    <mergeCell ref="A1:F1"/>
    <mergeCell ref="G1:H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55B0-AD52-41A7-9E09-D4DAB04D2D7A}">
  <dimension ref="A1:I8"/>
  <sheetViews>
    <sheetView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1.33203125" customWidth="1"/>
    <col min="3" max="3" width="20.88671875" customWidth="1"/>
    <col min="4" max="4" width="16.5546875" customWidth="1"/>
    <col min="5" max="5" width="23.109375" bestFit="1" customWidth="1"/>
    <col min="6" max="6" width="33.5546875" bestFit="1" customWidth="1"/>
    <col min="8" max="8" width="19.33203125" bestFit="1" customWidth="1"/>
    <col min="9" max="9" width="0" hidden="1" customWidth="1"/>
    <col min="11" max="11" width="17.55468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  <c r="G1" s="180" t="s">
        <v>945</v>
      </c>
      <c r="H1" s="180"/>
    </row>
    <row r="2" spans="1:9" ht="17.399999999999999" x14ac:dyDescent="0.3">
      <c r="A2" s="199" t="s">
        <v>0</v>
      </c>
      <c r="B2" s="199" t="s">
        <v>1</v>
      </c>
      <c r="C2" s="180" t="s">
        <v>2</v>
      </c>
      <c r="D2" s="200" t="s">
        <v>3</v>
      </c>
      <c r="E2" s="199" t="s">
        <v>4</v>
      </c>
      <c r="F2" s="199"/>
      <c r="G2" s="120"/>
      <c r="H2" s="122" t="s">
        <v>653</v>
      </c>
    </row>
    <row r="3" spans="1:9" ht="17.399999999999999" x14ac:dyDescent="0.3">
      <c r="A3" s="199"/>
      <c r="B3" s="199"/>
      <c r="C3" s="180"/>
      <c r="D3" s="200"/>
      <c r="E3" s="141" t="s">
        <v>5</v>
      </c>
      <c r="F3" s="141" t="s">
        <v>6</v>
      </c>
      <c r="G3" s="119"/>
      <c r="H3" s="122" t="s">
        <v>652</v>
      </c>
    </row>
    <row r="4" spans="1:9" ht="17.399999999999999" x14ac:dyDescent="0.3">
      <c r="A4" s="123"/>
      <c r="B4" s="123" t="s">
        <v>965</v>
      </c>
      <c r="C4" s="123"/>
      <c r="D4" s="77">
        <v>44</v>
      </c>
      <c r="E4" s="123" t="s">
        <v>27</v>
      </c>
      <c r="F4" s="187" t="s">
        <v>28</v>
      </c>
      <c r="G4" s="121"/>
      <c r="H4" s="122" t="s">
        <v>654</v>
      </c>
      <c r="I4" s="146">
        <v>0</v>
      </c>
    </row>
    <row r="5" spans="1:9" ht="17.399999999999999" x14ac:dyDescent="0.3">
      <c r="A5" s="68" t="s">
        <v>963</v>
      </c>
      <c r="B5" s="68" t="s">
        <v>964</v>
      </c>
      <c r="C5" s="68"/>
      <c r="D5" s="75">
        <v>15</v>
      </c>
      <c r="E5" s="68" t="s">
        <v>27</v>
      </c>
      <c r="F5" s="188"/>
      <c r="G5" s="123"/>
      <c r="H5" s="122" t="s">
        <v>655</v>
      </c>
      <c r="I5" s="146">
        <v>1</v>
      </c>
    </row>
    <row r="6" spans="1:9" ht="17.399999999999999" x14ac:dyDescent="0.3">
      <c r="A6" s="147" t="s">
        <v>966</v>
      </c>
      <c r="B6" s="147" t="s">
        <v>964</v>
      </c>
      <c r="C6" s="148"/>
      <c r="D6" s="149">
        <v>5</v>
      </c>
      <c r="E6" s="68" t="s">
        <v>27</v>
      </c>
      <c r="F6" s="189"/>
      <c r="G6" s="150"/>
      <c r="H6" s="150"/>
      <c r="I6" s="146">
        <v>1</v>
      </c>
    </row>
    <row r="7" spans="1:9" ht="15" customHeight="1" x14ac:dyDescent="0.3">
      <c r="C7" s="161" t="s">
        <v>842</v>
      </c>
      <c r="D7" s="173">
        <f>SUM(D4:D5:D6)</f>
        <v>64</v>
      </c>
      <c r="F7" s="145"/>
    </row>
    <row r="8" spans="1:9" ht="28.8" x14ac:dyDescent="0.3">
      <c r="C8" s="165" t="s">
        <v>961</v>
      </c>
      <c r="D8" s="166">
        <f>(SUM(I:I))/COUNTA(I:I)</f>
        <v>0.66666666666666663</v>
      </c>
    </row>
  </sheetData>
  <mergeCells count="8">
    <mergeCell ref="F4:F6"/>
    <mergeCell ref="A1:F1"/>
    <mergeCell ref="G1:H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A1C62-063A-4F95-87A6-0F5DF0ED575F}">
  <sheetPr codeName="Feuil31"/>
  <dimension ref="A1:I130"/>
  <sheetViews>
    <sheetView tabSelected="1" topLeftCell="A106" zoomScale="85" zoomScaleNormal="85" workbookViewId="0">
      <selection activeCell="D130" sqref="D130"/>
    </sheetView>
  </sheetViews>
  <sheetFormatPr baseColWidth="10" defaultRowHeight="14.4" x14ac:dyDescent="0.3"/>
  <cols>
    <col min="1" max="1" width="14.109375" bestFit="1" customWidth="1"/>
    <col min="2" max="2" width="47.88671875" bestFit="1" customWidth="1"/>
    <col min="3" max="3" width="31.109375" customWidth="1"/>
    <col min="4" max="4" width="18.6640625" style="12" bestFit="1" customWidth="1"/>
    <col min="5" max="5" width="33.44140625" bestFit="1" customWidth="1"/>
    <col min="6" max="6" width="27.88671875" customWidth="1"/>
    <col min="8" max="8" width="19.33203125" bestFit="1" customWidth="1"/>
    <col min="9" max="9" width="0" hidden="1" customWidth="1"/>
    <col min="11" max="11" width="16.1093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70.5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17.399999999999999" x14ac:dyDescent="0.3">
      <c r="A3" s="199"/>
      <c r="B3" s="199"/>
      <c r="C3" s="199"/>
      <c r="D3" s="200"/>
      <c r="E3" s="61" t="s">
        <v>5</v>
      </c>
      <c r="F3" s="61" t="s">
        <v>6</v>
      </c>
      <c r="G3" s="50"/>
      <c r="H3" s="52" t="s">
        <v>653</v>
      </c>
    </row>
    <row r="4" spans="1:9" ht="17.399999999999999" x14ac:dyDescent="0.3">
      <c r="A4" s="68">
        <v>505</v>
      </c>
      <c r="B4" s="68" t="s">
        <v>79</v>
      </c>
      <c r="C4" s="68"/>
      <c r="D4" s="75">
        <v>10.434999999999961</v>
      </c>
      <c r="E4" s="68" t="s">
        <v>8</v>
      </c>
      <c r="F4" s="183" t="s">
        <v>9</v>
      </c>
      <c r="G4" s="49"/>
      <c r="H4" s="52" t="s">
        <v>652</v>
      </c>
      <c r="I4">
        <v>1</v>
      </c>
    </row>
    <row r="5" spans="1:9" ht="17.399999999999999" x14ac:dyDescent="0.3">
      <c r="A5" s="68">
        <v>511</v>
      </c>
      <c r="B5" s="68" t="s">
        <v>399</v>
      </c>
      <c r="C5" s="68"/>
      <c r="D5" s="75">
        <v>29.217552906845622</v>
      </c>
      <c r="E5" s="68" t="s">
        <v>8</v>
      </c>
      <c r="F5" s="186"/>
      <c r="G5" s="51"/>
      <c r="H5" s="52" t="s">
        <v>654</v>
      </c>
      <c r="I5">
        <v>1</v>
      </c>
    </row>
    <row r="6" spans="1:9" ht="17.399999999999999" x14ac:dyDescent="0.3">
      <c r="A6" s="68">
        <v>535</v>
      </c>
      <c r="B6" s="68" t="s">
        <v>932</v>
      </c>
      <c r="C6" s="68"/>
      <c r="D6" s="75">
        <v>296.26847848105155</v>
      </c>
      <c r="E6" s="68" t="s">
        <v>8</v>
      </c>
      <c r="F6" s="186"/>
      <c r="G6" s="53"/>
      <c r="H6" s="52" t="s">
        <v>655</v>
      </c>
      <c r="I6">
        <v>1</v>
      </c>
    </row>
    <row r="7" spans="1:9" ht="17.399999999999999" x14ac:dyDescent="0.3">
      <c r="A7" s="70">
        <v>541</v>
      </c>
      <c r="B7" s="70" t="s">
        <v>51</v>
      </c>
      <c r="C7" s="70"/>
      <c r="D7" s="76">
        <v>8.2769164603186276</v>
      </c>
      <c r="E7" s="70" t="s">
        <v>8</v>
      </c>
      <c r="F7" s="186"/>
      <c r="I7">
        <f>1/12</f>
        <v>8.3333333333333329E-2</v>
      </c>
    </row>
    <row r="8" spans="1:9" ht="17.399999999999999" x14ac:dyDescent="0.3">
      <c r="A8" s="68">
        <v>543</v>
      </c>
      <c r="B8" s="68" t="s">
        <v>16</v>
      </c>
      <c r="C8" s="68"/>
      <c r="D8" s="75">
        <v>11.047153939383321</v>
      </c>
      <c r="E8" s="68" t="s">
        <v>8</v>
      </c>
      <c r="F8" s="186"/>
      <c r="I8">
        <v>1</v>
      </c>
    </row>
    <row r="9" spans="1:9" ht="17.399999999999999" x14ac:dyDescent="0.3">
      <c r="A9" s="68">
        <v>546</v>
      </c>
      <c r="B9" s="68" t="s">
        <v>104</v>
      </c>
      <c r="C9" s="68" t="s">
        <v>931</v>
      </c>
      <c r="D9" s="75">
        <v>10.561155750185577</v>
      </c>
      <c r="E9" s="68" t="s">
        <v>8</v>
      </c>
      <c r="F9" s="186"/>
      <c r="I9">
        <v>1</v>
      </c>
    </row>
    <row r="10" spans="1:9" ht="17.399999999999999" x14ac:dyDescent="0.3">
      <c r="A10" s="69">
        <v>563</v>
      </c>
      <c r="B10" s="69" t="s">
        <v>51</v>
      </c>
      <c r="C10" s="69" t="s">
        <v>930</v>
      </c>
      <c r="D10" s="74">
        <v>7.4877248301460266</v>
      </c>
      <c r="E10" s="69" t="s">
        <v>8</v>
      </c>
      <c r="F10" s="186"/>
      <c r="I10">
        <f>52/315</f>
        <v>0.16507936507936508</v>
      </c>
    </row>
    <row r="11" spans="1:9" ht="17.399999999999999" x14ac:dyDescent="0.3">
      <c r="A11" s="72">
        <v>571</v>
      </c>
      <c r="B11" s="72" t="s">
        <v>51</v>
      </c>
      <c r="C11" s="72" t="s">
        <v>930</v>
      </c>
      <c r="D11" s="77">
        <v>15.002810963720105</v>
      </c>
      <c r="E11" s="72" t="s">
        <v>8</v>
      </c>
      <c r="F11" s="186"/>
      <c r="I11">
        <v>0</v>
      </c>
    </row>
    <row r="12" spans="1:9" ht="17.399999999999999" x14ac:dyDescent="0.3">
      <c r="A12" s="72">
        <v>578</v>
      </c>
      <c r="B12" s="72" t="s">
        <v>51</v>
      </c>
      <c r="C12" s="72" t="s">
        <v>930</v>
      </c>
      <c r="D12" s="77">
        <v>16.377743848582405</v>
      </c>
      <c r="E12" s="72" t="s">
        <v>8</v>
      </c>
      <c r="F12" s="186"/>
      <c r="I12">
        <v>0</v>
      </c>
    </row>
    <row r="13" spans="1:9" ht="17.399999999999999" x14ac:dyDescent="0.3">
      <c r="A13" s="68">
        <v>588</v>
      </c>
      <c r="B13" s="68" t="s">
        <v>79</v>
      </c>
      <c r="C13" s="68"/>
      <c r="D13" s="75">
        <v>7.6060532092954194</v>
      </c>
      <c r="E13" s="68" t="s">
        <v>8</v>
      </c>
      <c r="F13" s="186"/>
      <c r="I13">
        <v>1</v>
      </c>
    </row>
    <row r="14" spans="1:9" ht="17.399999999999999" x14ac:dyDescent="0.3">
      <c r="A14" s="68">
        <v>598</v>
      </c>
      <c r="B14" s="68" t="s">
        <v>81</v>
      </c>
      <c r="C14" s="68"/>
      <c r="D14" s="75">
        <v>7.9132711942850147</v>
      </c>
      <c r="E14" s="68" t="s">
        <v>8</v>
      </c>
      <c r="F14" s="186"/>
      <c r="I14">
        <v>1</v>
      </c>
    </row>
    <row r="15" spans="1:9" ht="17.399999999999999" x14ac:dyDescent="0.3">
      <c r="A15" s="68">
        <v>599</v>
      </c>
      <c r="B15" s="68" t="s">
        <v>81</v>
      </c>
      <c r="C15" s="68"/>
      <c r="D15" s="75">
        <v>2.2409999999999695</v>
      </c>
      <c r="E15" s="68" t="s">
        <v>8</v>
      </c>
      <c r="F15" s="186"/>
      <c r="I15">
        <v>1</v>
      </c>
    </row>
    <row r="16" spans="1:9" ht="17.399999999999999" x14ac:dyDescent="0.3">
      <c r="A16" s="68">
        <v>5101</v>
      </c>
      <c r="B16" s="68" t="s">
        <v>16</v>
      </c>
      <c r="C16" s="68"/>
      <c r="D16" s="75">
        <v>4.6888805062650825</v>
      </c>
      <c r="E16" s="68" t="s">
        <v>8</v>
      </c>
      <c r="F16" s="186"/>
      <c r="I16">
        <v>1</v>
      </c>
    </row>
    <row r="17" spans="1:9" ht="17.399999999999999" x14ac:dyDescent="0.3">
      <c r="A17" s="68">
        <v>5102</v>
      </c>
      <c r="B17" s="68" t="s">
        <v>22</v>
      </c>
      <c r="C17" s="68"/>
      <c r="D17" s="75">
        <v>1.6577999999999389</v>
      </c>
      <c r="E17" s="68" t="s">
        <v>8</v>
      </c>
      <c r="F17" s="186"/>
      <c r="I17">
        <v>1</v>
      </c>
    </row>
    <row r="18" spans="1:9" ht="17.399999999999999" x14ac:dyDescent="0.3">
      <c r="A18" s="72">
        <v>5107</v>
      </c>
      <c r="B18" s="72" t="s">
        <v>51</v>
      </c>
      <c r="C18" s="72" t="s">
        <v>930</v>
      </c>
      <c r="D18" s="77">
        <v>6.9160732906834879</v>
      </c>
      <c r="E18" s="72" t="s">
        <v>8</v>
      </c>
      <c r="F18" s="186"/>
      <c r="I18">
        <v>0</v>
      </c>
    </row>
    <row r="19" spans="1:9" ht="17.399999999999999" x14ac:dyDescent="0.3">
      <c r="A19" s="72">
        <v>5108</v>
      </c>
      <c r="B19" s="72" t="s">
        <v>51</v>
      </c>
      <c r="C19" s="72" t="s">
        <v>930</v>
      </c>
      <c r="D19" s="77">
        <v>17.707999999999057</v>
      </c>
      <c r="E19" s="72" t="s">
        <v>8</v>
      </c>
      <c r="F19" s="186"/>
      <c r="I19">
        <v>0</v>
      </c>
    </row>
    <row r="20" spans="1:9" ht="17.399999999999999" x14ac:dyDescent="0.3">
      <c r="A20" s="72">
        <v>5109</v>
      </c>
      <c r="B20" s="72" t="s">
        <v>51</v>
      </c>
      <c r="C20" s="72" t="s">
        <v>930</v>
      </c>
      <c r="D20" s="77">
        <v>24.25741238183554</v>
      </c>
      <c r="E20" s="72" t="s">
        <v>8</v>
      </c>
      <c r="F20" s="186"/>
      <c r="I20">
        <v>0</v>
      </c>
    </row>
    <row r="21" spans="1:9" ht="17.399999999999999" x14ac:dyDescent="0.3">
      <c r="A21" s="68">
        <v>5110</v>
      </c>
      <c r="B21" s="68" t="s">
        <v>929</v>
      </c>
      <c r="C21" s="68"/>
      <c r="D21" s="75">
        <v>10.400739318933571</v>
      </c>
      <c r="E21" s="68" t="s">
        <v>8</v>
      </c>
      <c r="F21" s="186"/>
      <c r="I21">
        <v>1</v>
      </c>
    </row>
    <row r="22" spans="1:9" ht="17.399999999999999" x14ac:dyDescent="0.3">
      <c r="A22" s="69">
        <v>5111</v>
      </c>
      <c r="B22" s="69" t="s">
        <v>97</v>
      </c>
      <c r="C22" s="69"/>
      <c r="D22" s="74">
        <v>2.8440000000000039</v>
      </c>
      <c r="E22" s="69" t="s">
        <v>8</v>
      </c>
      <c r="F22" s="186"/>
      <c r="I22">
        <f>52/315</f>
        <v>0.16507936507936508</v>
      </c>
    </row>
    <row r="23" spans="1:9" ht="17.399999999999999" x14ac:dyDescent="0.3">
      <c r="A23" s="69">
        <v>5112</v>
      </c>
      <c r="B23" s="69" t="s">
        <v>399</v>
      </c>
      <c r="C23" s="69"/>
      <c r="D23" s="74">
        <v>13.454771128549574</v>
      </c>
      <c r="E23" s="69" t="s">
        <v>8</v>
      </c>
      <c r="F23" s="186"/>
      <c r="I23">
        <f>52/315</f>
        <v>0.16507936507936508</v>
      </c>
    </row>
    <row r="24" spans="1:9" ht="17.399999999999999" x14ac:dyDescent="0.3">
      <c r="A24" s="68">
        <v>5138</v>
      </c>
      <c r="B24" s="68" t="s">
        <v>928</v>
      </c>
      <c r="C24" s="68"/>
      <c r="D24" s="75">
        <v>4.3003511911016874</v>
      </c>
      <c r="E24" s="68" t="s">
        <v>8</v>
      </c>
      <c r="F24" s="186"/>
      <c r="I24">
        <v>1</v>
      </c>
    </row>
    <row r="25" spans="1:9" ht="17.399999999999999" x14ac:dyDescent="0.3">
      <c r="A25" s="70">
        <v>5139</v>
      </c>
      <c r="B25" s="70" t="s">
        <v>927</v>
      </c>
      <c r="C25" s="70"/>
      <c r="D25" s="76">
        <v>4.9326622779057541</v>
      </c>
      <c r="E25" s="70" t="s">
        <v>8</v>
      </c>
      <c r="F25" s="186"/>
      <c r="I25">
        <f>1/12</f>
        <v>8.3333333333333329E-2</v>
      </c>
    </row>
    <row r="26" spans="1:9" ht="17.399999999999999" x14ac:dyDescent="0.3">
      <c r="A26" s="72">
        <v>5140</v>
      </c>
      <c r="B26" s="72" t="s">
        <v>924</v>
      </c>
      <c r="C26" s="72"/>
      <c r="D26" s="77">
        <v>60.370021326596046</v>
      </c>
      <c r="E26" s="72" t="s">
        <v>8</v>
      </c>
      <c r="F26" s="186"/>
      <c r="I26">
        <v>0</v>
      </c>
    </row>
    <row r="27" spans="1:9" ht="17.399999999999999" x14ac:dyDescent="0.3">
      <c r="A27" s="68">
        <v>5142</v>
      </c>
      <c r="B27" s="68" t="s">
        <v>926</v>
      </c>
      <c r="C27" s="68"/>
      <c r="D27" s="75">
        <v>3.770824999999606</v>
      </c>
      <c r="E27" s="68" t="s">
        <v>8</v>
      </c>
      <c r="F27" s="186"/>
      <c r="I27">
        <v>1</v>
      </c>
    </row>
    <row r="28" spans="1:9" ht="17.399999999999999" x14ac:dyDescent="0.3">
      <c r="A28" s="72">
        <v>5149</v>
      </c>
      <c r="B28" s="72" t="s">
        <v>925</v>
      </c>
      <c r="C28" s="72"/>
      <c r="D28" s="77">
        <v>36.560400423696237</v>
      </c>
      <c r="E28" s="72" t="s">
        <v>8</v>
      </c>
      <c r="F28" s="186"/>
      <c r="I28">
        <v>0</v>
      </c>
    </row>
    <row r="29" spans="1:9" ht="17.399999999999999" x14ac:dyDescent="0.3">
      <c r="A29" s="72">
        <v>5151</v>
      </c>
      <c r="B29" s="72" t="s">
        <v>924</v>
      </c>
      <c r="C29" s="72"/>
      <c r="D29" s="77">
        <v>163.13328488089641</v>
      </c>
      <c r="E29" s="72" t="s">
        <v>8</v>
      </c>
      <c r="F29" s="186"/>
      <c r="I29">
        <v>0</v>
      </c>
    </row>
    <row r="30" spans="1:9" ht="18" thickBot="1" x14ac:dyDescent="0.35">
      <c r="A30" s="70">
        <v>5155</v>
      </c>
      <c r="B30" s="70" t="s">
        <v>87</v>
      </c>
      <c r="C30" s="70" t="s">
        <v>923</v>
      </c>
      <c r="D30" s="76">
        <v>9.7751519519519228</v>
      </c>
      <c r="E30" s="70" t="s">
        <v>8</v>
      </c>
      <c r="F30" s="186"/>
      <c r="I30">
        <f>1/12</f>
        <v>8.3333333333333329E-2</v>
      </c>
    </row>
    <row r="31" spans="1:9" ht="17.399999999999999" x14ac:dyDescent="0.3">
      <c r="A31" s="62"/>
      <c r="B31" s="63"/>
      <c r="C31" s="63"/>
      <c r="D31" s="67">
        <f>SUM(D4:D30)</f>
        <v>787.20523526222746</v>
      </c>
      <c r="E31" s="63"/>
      <c r="F31" s="184"/>
    </row>
    <row r="32" spans="1:9" ht="17.399999999999999" x14ac:dyDescent="0.3">
      <c r="A32" s="69">
        <v>520</v>
      </c>
      <c r="B32" s="69" t="s">
        <v>86</v>
      </c>
      <c r="C32" s="69"/>
      <c r="D32" s="74">
        <v>9.6802349982141145</v>
      </c>
      <c r="E32" s="69" t="s">
        <v>911</v>
      </c>
      <c r="F32" s="203" t="s">
        <v>922</v>
      </c>
      <c r="I32">
        <f>52/315</f>
        <v>0.16507936507936508</v>
      </c>
    </row>
    <row r="33" spans="1:9" ht="17.399999999999999" x14ac:dyDescent="0.3">
      <c r="A33" s="69">
        <v>529</v>
      </c>
      <c r="B33" s="69" t="s">
        <v>921</v>
      </c>
      <c r="C33" s="69" t="s">
        <v>920</v>
      </c>
      <c r="D33" s="74">
        <v>16.33624036235857</v>
      </c>
      <c r="E33" s="69" t="s">
        <v>911</v>
      </c>
      <c r="F33" s="203"/>
      <c r="I33">
        <f>52/315</f>
        <v>0.16507936507936508</v>
      </c>
    </row>
    <row r="34" spans="1:9" ht="17.399999999999999" x14ac:dyDescent="0.3">
      <c r="A34" s="70">
        <v>530</v>
      </c>
      <c r="B34" s="70" t="s">
        <v>46</v>
      </c>
      <c r="C34" s="70"/>
      <c r="D34" s="76">
        <v>18.007738152240801</v>
      </c>
      <c r="E34" s="70" t="s">
        <v>911</v>
      </c>
      <c r="F34" s="203"/>
      <c r="I34">
        <f>1/12</f>
        <v>8.3333333333333329E-2</v>
      </c>
    </row>
    <row r="35" spans="1:9" ht="17.399999999999999" x14ac:dyDescent="0.3">
      <c r="A35" s="68">
        <v>532</v>
      </c>
      <c r="B35" s="68" t="s">
        <v>919</v>
      </c>
      <c r="C35" s="68"/>
      <c r="D35" s="75">
        <v>52.592828299462447</v>
      </c>
      <c r="E35" s="68" t="s">
        <v>911</v>
      </c>
      <c r="F35" s="203"/>
      <c r="I35">
        <v>1</v>
      </c>
    </row>
    <row r="36" spans="1:9" ht="17.399999999999999" x14ac:dyDescent="0.3">
      <c r="A36" s="70">
        <v>533</v>
      </c>
      <c r="B36" s="70" t="s">
        <v>918</v>
      </c>
      <c r="C36" s="70"/>
      <c r="D36" s="76">
        <v>13.111926762023897</v>
      </c>
      <c r="E36" s="70" t="s">
        <v>911</v>
      </c>
      <c r="F36" s="203"/>
    </row>
    <row r="37" spans="1:9" ht="17.399999999999999" x14ac:dyDescent="0.3">
      <c r="A37" s="68">
        <v>536</v>
      </c>
      <c r="B37" s="68" t="s">
        <v>917</v>
      </c>
      <c r="C37" s="68"/>
      <c r="D37" s="75">
        <v>18.138184650876919</v>
      </c>
      <c r="E37" s="68" t="s">
        <v>911</v>
      </c>
      <c r="F37" s="203"/>
      <c r="I37">
        <v>1</v>
      </c>
    </row>
    <row r="38" spans="1:9" ht="17.399999999999999" x14ac:dyDescent="0.3">
      <c r="A38" s="68">
        <v>574</v>
      </c>
      <c r="B38" s="68" t="s">
        <v>399</v>
      </c>
      <c r="C38" s="68"/>
      <c r="D38" s="75">
        <v>47.335060001182612</v>
      </c>
      <c r="E38" s="68" t="s">
        <v>911</v>
      </c>
      <c r="F38" s="203"/>
      <c r="I38">
        <v>1</v>
      </c>
    </row>
    <row r="39" spans="1:9" ht="17.399999999999999" x14ac:dyDescent="0.3">
      <c r="A39" s="68">
        <v>595</v>
      </c>
      <c r="B39" s="68" t="s">
        <v>916</v>
      </c>
      <c r="C39" s="68" t="s">
        <v>915</v>
      </c>
      <c r="D39" s="75">
        <v>45.45063546440646</v>
      </c>
      <c r="E39" s="68" t="s">
        <v>911</v>
      </c>
      <c r="F39" s="203"/>
      <c r="I39">
        <v>1</v>
      </c>
    </row>
    <row r="40" spans="1:9" ht="17.399999999999999" x14ac:dyDescent="0.3">
      <c r="A40" s="70">
        <v>5103</v>
      </c>
      <c r="B40" s="70" t="s">
        <v>914</v>
      </c>
      <c r="C40" s="70"/>
      <c r="D40" s="76">
        <v>3.6459436913474401</v>
      </c>
      <c r="E40" s="70" t="s">
        <v>911</v>
      </c>
      <c r="F40" s="203"/>
      <c r="I40">
        <f>1/12</f>
        <v>8.3333333333333329E-2</v>
      </c>
    </row>
    <row r="41" spans="1:9" ht="17.399999999999999" x14ac:dyDescent="0.3">
      <c r="A41" s="68">
        <v>5104</v>
      </c>
      <c r="B41" s="68" t="s">
        <v>22</v>
      </c>
      <c r="C41" s="68" t="s">
        <v>218</v>
      </c>
      <c r="D41" s="75">
        <v>11.592000000000006</v>
      </c>
      <c r="E41" s="68" t="s">
        <v>911</v>
      </c>
      <c r="F41" s="203"/>
      <c r="I41">
        <v>1</v>
      </c>
    </row>
    <row r="42" spans="1:9" ht="17.399999999999999" x14ac:dyDescent="0.3">
      <c r="A42" s="68">
        <v>5105</v>
      </c>
      <c r="B42" s="68" t="s">
        <v>22</v>
      </c>
      <c r="C42" s="68" t="s">
        <v>913</v>
      </c>
      <c r="D42" s="75">
        <v>8.1971999999994125</v>
      </c>
      <c r="E42" s="68" t="s">
        <v>911</v>
      </c>
      <c r="F42" s="203"/>
      <c r="I42">
        <v>1</v>
      </c>
    </row>
    <row r="43" spans="1:9" ht="17.399999999999999" x14ac:dyDescent="0.3">
      <c r="A43" s="69">
        <v>5106</v>
      </c>
      <c r="B43" s="69" t="s">
        <v>129</v>
      </c>
      <c r="C43" s="69" t="s">
        <v>91</v>
      </c>
      <c r="D43" s="74">
        <v>17.129471784530047</v>
      </c>
      <c r="E43" s="69" t="s">
        <v>911</v>
      </c>
      <c r="F43" s="203"/>
      <c r="I43">
        <f>52/315</f>
        <v>0.16507936507936508</v>
      </c>
    </row>
    <row r="44" spans="1:9" ht="17.399999999999999" x14ac:dyDescent="0.3">
      <c r="A44" s="68">
        <v>5122</v>
      </c>
      <c r="B44" s="68" t="s">
        <v>912</v>
      </c>
      <c r="C44" s="68"/>
      <c r="D44" s="75">
        <v>6.7796154322079998</v>
      </c>
      <c r="E44" s="68" t="s">
        <v>911</v>
      </c>
      <c r="F44" s="203"/>
      <c r="I44">
        <v>1</v>
      </c>
    </row>
    <row r="45" spans="1:9" ht="17.399999999999999" x14ac:dyDescent="0.3">
      <c r="A45" s="69">
        <v>5124</v>
      </c>
      <c r="B45" s="69" t="s">
        <v>15</v>
      </c>
      <c r="C45" s="69"/>
      <c r="D45" s="74">
        <v>10.754163225441179</v>
      </c>
      <c r="E45" s="69" t="s">
        <v>911</v>
      </c>
      <c r="F45" s="203"/>
      <c r="I45">
        <f>52/315</f>
        <v>0.16507936507936508</v>
      </c>
    </row>
    <row r="46" spans="1:9" ht="18" thickBot="1" x14ac:dyDescent="0.35">
      <c r="A46" s="69">
        <v>5141</v>
      </c>
      <c r="B46" s="69" t="s">
        <v>43</v>
      </c>
      <c r="C46" s="69"/>
      <c r="D46" s="74">
        <v>12.890636774558757</v>
      </c>
      <c r="E46" s="69" t="s">
        <v>911</v>
      </c>
      <c r="F46" s="203"/>
      <c r="I46">
        <f>52/315</f>
        <v>0.16507936507936508</v>
      </c>
    </row>
    <row r="47" spans="1:9" ht="18" thickBot="1" x14ac:dyDescent="0.35">
      <c r="A47" s="54"/>
      <c r="B47" s="65"/>
      <c r="C47" s="65"/>
      <c r="D47" s="40">
        <f>SUM(D32:D46)</f>
        <v>291.64187959885066</v>
      </c>
      <c r="E47" s="65"/>
      <c r="F47" s="204"/>
    </row>
    <row r="48" spans="1:9" ht="17.399999999999999" x14ac:dyDescent="0.3">
      <c r="A48" s="68">
        <v>510</v>
      </c>
      <c r="B48" s="68" t="s">
        <v>104</v>
      </c>
      <c r="C48" s="68"/>
      <c r="D48" s="75">
        <v>6.5985996173446706</v>
      </c>
      <c r="E48" s="68" t="s">
        <v>207</v>
      </c>
      <c r="F48" s="202" t="s">
        <v>213</v>
      </c>
      <c r="I48">
        <v>1</v>
      </c>
    </row>
    <row r="49" spans="1:9" ht="17.399999999999999" x14ac:dyDescent="0.3">
      <c r="A49" s="68">
        <v>513</v>
      </c>
      <c r="B49" s="68" t="s">
        <v>910</v>
      </c>
      <c r="C49" s="68"/>
      <c r="D49" s="75">
        <v>22.486355633806589</v>
      </c>
      <c r="E49" s="68" t="s">
        <v>207</v>
      </c>
      <c r="F49" s="203"/>
      <c r="I49">
        <v>1</v>
      </c>
    </row>
    <row r="50" spans="1:9" ht="17.399999999999999" x14ac:dyDescent="0.3">
      <c r="A50" s="70">
        <v>514</v>
      </c>
      <c r="B50" s="70" t="s">
        <v>258</v>
      </c>
      <c r="C50" s="70"/>
      <c r="D50" s="76">
        <v>12.631999268352859</v>
      </c>
      <c r="E50" s="70" t="s">
        <v>207</v>
      </c>
      <c r="F50" s="203"/>
      <c r="I50">
        <f>1/12</f>
        <v>8.3333333333333329E-2</v>
      </c>
    </row>
    <row r="51" spans="1:9" ht="17.399999999999999" x14ac:dyDescent="0.3">
      <c r="A51" s="68">
        <v>522</v>
      </c>
      <c r="B51" s="68" t="s">
        <v>909</v>
      </c>
      <c r="C51" s="68"/>
      <c r="D51" s="75">
        <v>16.224046709140566</v>
      </c>
      <c r="E51" s="68" t="s">
        <v>207</v>
      </c>
      <c r="F51" s="203"/>
      <c r="I51">
        <v>1</v>
      </c>
    </row>
    <row r="52" spans="1:9" ht="17.399999999999999" x14ac:dyDescent="0.3">
      <c r="A52" s="68">
        <v>526</v>
      </c>
      <c r="B52" s="68" t="s">
        <v>903</v>
      </c>
      <c r="C52" s="68"/>
      <c r="D52" s="75">
        <v>9.7427214972049434</v>
      </c>
      <c r="E52" s="68" t="s">
        <v>207</v>
      </c>
      <c r="F52" s="203"/>
      <c r="I52">
        <v>1</v>
      </c>
    </row>
    <row r="53" spans="1:9" ht="17.399999999999999" x14ac:dyDescent="0.3">
      <c r="A53" s="69">
        <v>538</v>
      </c>
      <c r="B53" s="69" t="s">
        <v>86</v>
      </c>
      <c r="C53" s="69" t="s">
        <v>908</v>
      </c>
      <c r="D53" s="74">
        <v>11.931353698931327</v>
      </c>
      <c r="E53" s="69" t="s">
        <v>207</v>
      </c>
      <c r="F53" s="203"/>
      <c r="I53">
        <f>52/315</f>
        <v>0.16507936507936508</v>
      </c>
    </row>
    <row r="54" spans="1:9" ht="17.399999999999999" x14ac:dyDescent="0.3">
      <c r="A54" s="69">
        <v>539</v>
      </c>
      <c r="B54" s="69" t="s">
        <v>433</v>
      </c>
      <c r="C54" s="69" t="s">
        <v>908</v>
      </c>
      <c r="D54" s="74">
        <v>16.714350869141835</v>
      </c>
      <c r="E54" s="69" t="s">
        <v>207</v>
      </c>
      <c r="F54" s="203"/>
      <c r="I54">
        <f>52/315</f>
        <v>0.16507936507936508</v>
      </c>
    </row>
    <row r="55" spans="1:9" ht="17.399999999999999" x14ac:dyDescent="0.3">
      <c r="A55" s="72">
        <v>544</v>
      </c>
      <c r="B55" s="72" t="s">
        <v>51</v>
      </c>
      <c r="C55" s="72" t="s">
        <v>55</v>
      </c>
      <c r="D55" s="77">
        <v>6.3934186424899799</v>
      </c>
      <c r="E55" s="72" t="s">
        <v>207</v>
      </c>
      <c r="F55" s="203"/>
      <c r="I55">
        <v>0</v>
      </c>
    </row>
    <row r="56" spans="1:9" ht="17.399999999999999" x14ac:dyDescent="0.3">
      <c r="A56" s="69">
        <v>5148</v>
      </c>
      <c r="B56" s="69" t="s">
        <v>907</v>
      </c>
      <c r="C56" s="69"/>
      <c r="D56" s="74">
        <v>9.6630029810844711</v>
      </c>
      <c r="E56" s="69" t="s">
        <v>207</v>
      </c>
      <c r="F56" s="203"/>
      <c r="I56">
        <f>52/315</f>
        <v>0.16507936507936508</v>
      </c>
    </row>
    <row r="57" spans="1:9" ht="17.399999999999999" x14ac:dyDescent="0.3">
      <c r="A57" s="68">
        <v>5160</v>
      </c>
      <c r="B57" s="68" t="s">
        <v>51</v>
      </c>
      <c r="C57" s="68"/>
      <c r="D57" s="75">
        <v>2.7065565285965643</v>
      </c>
      <c r="E57" s="68" t="s">
        <v>207</v>
      </c>
      <c r="F57" s="203"/>
      <c r="I57">
        <v>1</v>
      </c>
    </row>
    <row r="58" spans="1:9" ht="17.399999999999999" x14ac:dyDescent="0.3">
      <c r="A58" s="68">
        <v>5161</v>
      </c>
      <c r="B58" s="68" t="s">
        <v>51</v>
      </c>
      <c r="C58" s="68" t="s">
        <v>906</v>
      </c>
      <c r="D58" s="75">
        <v>5.4668181581244344</v>
      </c>
      <c r="E58" s="68" t="s">
        <v>207</v>
      </c>
      <c r="F58" s="203"/>
      <c r="I58">
        <v>1</v>
      </c>
    </row>
    <row r="59" spans="1:9" ht="17.399999999999999" x14ac:dyDescent="0.3">
      <c r="A59" s="68">
        <v>5162</v>
      </c>
      <c r="B59" s="68" t="s">
        <v>905</v>
      </c>
      <c r="C59" s="68" t="s">
        <v>904</v>
      </c>
      <c r="D59" s="75">
        <v>28.431938859670932</v>
      </c>
      <c r="E59" s="68" t="s">
        <v>207</v>
      </c>
      <c r="F59" s="203"/>
      <c r="I59">
        <v>1</v>
      </c>
    </row>
    <row r="60" spans="1:9" ht="17.399999999999999" x14ac:dyDescent="0.3">
      <c r="A60" s="68">
        <v>5163</v>
      </c>
      <c r="B60" s="68" t="s">
        <v>903</v>
      </c>
      <c r="C60" s="68" t="s">
        <v>902</v>
      </c>
      <c r="D60" s="75">
        <v>11.775069225824813</v>
      </c>
      <c r="E60" s="68" t="s">
        <v>207</v>
      </c>
      <c r="F60" s="203"/>
      <c r="I60">
        <v>1</v>
      </c>
    </row>
    <row r="61" spans="1:9" ht="17.399999999999999" x14ac:dyDescent="0.3">
      <c r="A61" s="68">
        <v>5165</v>
      </c>
      <c r="B61" s="68" t="s">
        <v>428</v>
      </c>
      <c r="C61" s="68"/>
      <c r="D61" s="75">
        <v>26.99575699497408</v>
      </c>
      <c r="E61" s="68" t="s">
        <v>207</v>
      </c>
      <c r="F61" s="203"/>
      <c r="I61">
        <v>1</v>
      </c>
    </row>
    <row r="62" spans="1:9" ht="17.399999999999999" x14ac:dyDescent="0.3">
      <c r="A62" s="68">
        <v>5168</v>
      </c>
      <c r="B62" s="68" t="s">
        <v>901</v>
      </c>
      <c r="C62" s="68"/>
      <c r="D62" s="75">
        <v>23.382674465414667</v>
      </c>
      <c r="E62" s="68" t="s">
        <v>207</v>
      </c>
      <c r="F62" s="203"/>
      <c r="I62">
        <v>1</v>
      </c>
    </row>
    <row r="63" spans="1:9" ht="17.399999999999999" x14ac:dyDescent="0.3">
      <c r="A63" s="68">
        <v>5169</v>
      </c>
      <c r="B63" s="68" t="s">
        <v>900</v>
      </c>
      <c r="C63" s="68"/>
      <c r="D63" s="75">
        <v>28.86344442166067</v>
      </c>
      <c r="E63" s="68" t="s">
        <v>207</v>
      </c>
      <c r="F63" s="203"/>
      <c r="I63">
        <v>1</v>
      </c>
    </row>
    <row r="64" spans="1:9" ht="18" thickBot="1" x14ac:dyDescent="0.35">
      <c r="A64" s="68">
        <v>5170</v>
      </c>
      <c r="B64" s="68" t="s">
        <v>899</v>
      </c>
      <c r="C64" s="68"/>
      <c r="D64" s="75">
        <v>28.644174058220031</v>
      </c>
      <c r="E64" s="68" t="s">
        <v>207</v>
      </c>
      <c r="F64" s="203"/>
      <c r="I64">
        <v>1</v>
      </c>
    </row>
    <row r="65" spans="1:9" ht="18" thickBot="1" x14ac:dyDescent="0.35">
      <c r="A65" s="54"/>
      <c r="B65" s="65"/>
      <c r="C65" s="65"/>
      <c r="D65" s="40">
        <f>SUM(D48:D64)</f>
        <v>268.65228162998346</v>
      </c>
      <c r="E65" s="65"/>
      <c r="F65" s="204"/>
    </row>
    <row r="66" spans="1:9" ht="17.399999999999999" x14ac:dyDescent="0.3">
      <c r="A66" s="69">
        <v>521</v>
      </c>
      <c r="B66" s="69" t="s">
        <v>898</v>
      </c>
      <c r="C66" s="69" t="s">
        <v>897</v>
      </c>
      <c r="D66" s="74">
        <v>14.616000000000067</v>
      </c>
      <c r="E66" s="69" t="s">
        <v>188</v>
      </c>
      <c r="F66" s="202" t="s">
        <v>194</v>
      </c>
      <c r="I66">
        <f>52/315</f>
        <v>0.16507936507936508</v>
      </c>
    </row>
    <row r="67" spans="1:9" ht="17.399999999999999" x14ac:dyDescent="0.3">
      <c r="A67" s="69">
        <v>553</v>
      </c>
      <c r="B67" s="69" t="s">
        <v>129</v>
      </c>
      <c r="C67" s="69" t="s">
        <v>896</v>
      </c>
      <c r="D67" s="74">
        <v>10.717553915886063</v>
      </c>
      <c r="E67" s="69" t="s">
        <v>188</v>
      </c>
      <c r="F67" s="203"/>
      <c r="I67">
        <f>52/315</f>
        <v>0.16507936507936508</v>
      </c>
    </row>
    <row r="68" spans="1:9" ht="18" thickBot="1" x14ac:dyDescent="0.35">
      <c r="A68" s="68">
        <v>558</v>
      </c>
      <c r="B68" s="68" t="s">
        <v>895</v>
      </c>
      <c r="C68" s="68"/>
      <c r="D68" s="75">
        <v>23.109946084114956</v>
      </c>
      <c r="E68" s="68" t="s">
        <v>188</v>
      </c>
      <c r="F68" s="203"/>
      <c r="I68">
        <v>1</v>
      </c>
    </row>
    <row r="69" spans="1:9" ht="18" thickBot="1" x14ac:dyDescent="0.35">
      <c r="A69" s="54"/>
      <c r="B69" s="65"/>
      <c r="C69" s="65"/>
      <c r="D69" s="40">
        <f>SUM(D66:D68)</f>
        <v>48.44350000000108</v>
      </c>
      <c r="E69" s="65"/>
      <c r="F69" s="204"/>
    </row>
    <row r="70" spans="1:9" ht="17.399999999999999" x14ac:dyDescent="0.3">
      <c r="A70" s="68">
        <v>506</v>
      </c>
      <c r="B70" s="68" t="s">
        <v>894</v>
      </c>
      <c r="C70" s="68" t="s">
        <v>893</v>
      </c>
      <c r="D70" s="75">
        <v>4.4761499999999925</v>
      </c>
      <c r="E70" s="68" t="s">
        <v>153</v>
      </c>
      <c r="F70" s="202" t="s">
        <v>183</v>
      </c>
      <c r="I70">
        <v>1</v>
      </c>
    </row>
    <row r="71" spans="1:9" ht="17.399999999999999" x14ac:dyDescent="0.3">
      <c r="A71" s="68">
        <v>507</v>
      </c>
      <c r="B71" s="68" t="s">
        <v>399</v>
      </c>
      <c r="C71" s="68"/>
      <c r="D71" s="75">
        <v>29.052000000000014</v>
      </c>
      <c r="E71" s="68" t="s">
        <v>153</v>
      </c>
      <c r="F71" s="203"/>
      <c r="I71">
        <v>1</v>
      </c>
    </row>
    <row r="72" spans="1:9" ht="17.399999999999999" x14ac:dyDescent="0.3">
      <c r="A72" s="68">
        <v>508</v>
      </c>
      <c r="B72" s="68" t="s">
        <v>892</v>
      </c>
      <c r="C72" s="68"/>
      <c r="D72" s="75">
        <v>14.036403164075892</v>
      </c>
      <c r="E72" s="68" t="s">
        <v>153</v>
      </c>
      <c r="F72" s="203"/>
      <c r="I72">
        <v>1</v>
      </c>
    </row>
    <row r="73" spans="1:9" ht="17.399999999999999" x14ac:dyDescent="0.3">
      <c r="A73" s="68">
        <v>509</v>
      </c>
      <c r="B73" s="68" t="s">
        <v>891</v>
      </c>
      <c r="C73" s="68"/>
      <c r="D73" s="75">
        <v>13.845878763023398</v>
      </c>
      <c r="E73" s="68" t="s">
        <v>153</v>
      </c>
      <c r="F73" s="203"/>
      <c r="I73">
        <v>1</v>
      </c>
    </row>
    <row r="74" spans="1:9" ht="17.399999999999999" x14ac:dyDescent="0.3">
      <c r="A74" s="69">
        <v>512</v>
      </c>
      <c r="B74" s="69" t="s">
        <v>890</v>
      </c>
      <c r="C74" s="69" t="s">
        <v>889</v>
      </c>
      <c r="D74" s="74">
        <v>7.9800000000003237</v>
      </c>
      <c r="E74" s="69" t="s">
        <v>153</v>
      </c>
      <c r="F74" s="203"/>
      <c r="I74">
        <f>52/315</f>
        <v>0.16507936507936508</v>
      </c>
    </row>
    <row r="75" spans="1:9" ht="17.399999999999999" x14ac:dyDescent="0.3">
      <c r="A75" s="68">
        <v>515</v>
      </c>
      <c r="B75" s="68" t="s">
        <v>888</v>
      </c>
      <c r="C75" s="68"/>
      <c r="D75" s="75">
        <v>14.020916866646671</v>
      </c>
      <c r="E75" s="68" t="s">
        <v>153</v>
      </c>
      <c r="F75" s="203"/>
      <c r="I75">
        <v>1</v>
      </c>
    </row>
    <row r="76" spans="1:9" ht="17.399999999999999" x14ac:dyDescent="0.3">
      <c r="A76" s="69">
        <v>517</v>
      </c>
      <c r="B76" s="69" t="s">
        <v>86</v>
      </c>
      <c r="C76" s="69" t="s">
        <v>420</v>
      </c>
      <c r="D76" s="74">
        <v>16.784400000000048</v>
      </c>
      <c r="E76" s="69" t="s">
        <v>153</v>
      </c>
      <c r="F76" s="203"/>
      <c r="I76">
        <f>52/315</f>
        <v>0.16507936507936508</v>
      </c>
    </row>
    <row r="77" spans="1:9" ht="17.399999999999999" x14ac:dyDescent="0.3">
      <c r="A77" s="69">
        <v>518</v>
      </c>
      <c r="B77" s="69" t="s">
        <v>887</v>
      </c>
      <c r="C77" s="69" t="s">
        <v>235</v>
      </c>
      <c r="D77" s="74">
        <v>15.859711991648476</v>
      </c>
      <c r="E77" s="69" t="s">
        <v>153</v>
      </c>
      <c r="F77" s="203"/>
      <c r="I77">
        <f>52/315</f>
        <v>0.16507936507936508</v>
      </c>
    </row>
    <row r="78" spans="1:9" ht="17.399999999999999" x14ac:dyDescent="0.3">
      <c r="A78" s="69">
        <v>519</v>
      </c>
      <c r="B78" s="69" t="s">
        <v>97</v>
      </c>
      <c r="C78" s="69"/>
      <c r="D78" s="74">
        <v>12.991400000001132</v>
      </c>
      <c r="E78" s="69" t="s">
        <v>153</v>
      </c>
      <c r="F78" s="203"/>
      <c r="I78">
        <f>52/315</f>
        <v>0.16507936507936508</v>
      </c>
    </row>
    <row r="79" spans="1:9" ht="17.399999999999999" x14ac:dyDescent="0.3">
      <c r="A79" s="68">
        <v>531</v>
      </c>
      <c r="B79" s="68" t="s">
        <v>886</v>
      </c>
      <c r="C79" s="68" t="s">
        <v>482</v>
      </c>
      <c r="D79" s="75">
        <v>48.879036632687189</v>
      </c>
      <c r="E79" s="68" t="s">
        <v>153</v>
      </c>
      <c r="F79" s="203"/>
      <c r="I79">
        <v>1</v>
      </c>
    </row>
    <row r="80" spans="1:9" ht="17.399999999999999" x14ac:dyDescent="0.3">
      <c r="A80" s="70">
        <v>545</v>
      </c>
      <c r="B80" s="70" t="s">
        <v>855</v>
      </c>
      <c r="C80" s="70"/>
      <c r="D80" s="76">
        <v>17.812599999999861</v>
      </c>
      <c r="E80" s="70" t="s">
        <v>153</v>
      </c>
      <c r="F80" s="203"/>
      <c r="I80">
        <f>1/12</f>
        <v>8.3333333333333329E-2</v>
      </c>
    </row>
    <row r="81" spans="1:9" ht="17.399999999999999" x14ac:dyDescent="0.3">
      <c r="A81" s="69">
        <v>547</v>
      </c>
      <c r="B81" s="69" t="s">
        <v>885</v>
      </c>
      <c r="C81" s="69" t="s">
        <v>93</v>
      </c>
      <c r="D81" s="74">
        <v>19.957948757318654</v>
      </c>
      <c r="E81" s="69" t="s">
        <v>153</v>
      </c>
      <c r="F81" s="203"/>
      <c r="I81">
        <f>52/315</f>
        <v>0.16507936507936508</v>
      </c>
    </row>
    <row r="82" spans="1:9" ht="17.399999999999999" x14ac:dyDescent="0.3">
      <c r="A82" s="68">
        <v>548</v>
      </c>
      <c r="B82" s="68" t="s">
        <v>884</v>
      </c>
      <c r="C82" s="68" t="s">
        <v>880</v>
      </c>
      <c r="D82" s="75">
        <v>33.760000000001163</v>
      </c>
      <c r="E82" s="68" t="s">
        <v>153</v>
      </c>
      <c r="F82" s="203"/>
      <c r="I82">
        <v>1</v>
      </c>
    </row>
    <row r="83" spans="1:9" ht="17.399999999999999" x14ac:dyDescent="0.3">
      <c r="A83" s="72">
        <v>549</v>
      </c>
      <c r="B83" s="72" t="s">
        <v>883</v>
      </c>
      <c r="C83" s="72" t="s">
        <v>131</v>
      </c>
      <c r="D83" s="77">
        <v>10.771173758347977</v>
      </c>
      <c r="E83" s="72" t="s">
        <v>153</v>
      </c>
      <c r="F83" s="203"/>
      <c r="I83">
        <v>0</v>
      </c>
    </row>
    <row r="84" spans="1:9" ht="17.399999999999999" x14ac:dyDescent="0.3">
      <c r="A84" s="69">
        <v>550</v>
      </c>
      <c r="B84" s="69" t="s">
        <v>882</v>
      </c>
      <c r="C84" s="69" t="s">
        <v>881</v>
      </c>
      <c r="D84" s="74">
        <v>29.870399999999862</v>
      </c>
      <c r="E84" s="69" t="s">
        <v>153</v>
      </c>
      <c r="F84" s="203"/>
      <c r="I84">
        <f>52/315</f>
        <v>0.16507936507936508</v>
      </c>
    </row>
    <row r="85" spans="1:9" ht="17.399999999999999" x14ac:dyDescent="0.3">
      <c r="A85" s="68">
        <v>551</v>
      </c>
      <c r="B85" s="68" t="s">
        <v>178</v>
      </c>
      <c r="C85" s="68" t="s">
        <v>880</v>
      </c>
      <c r="D85" s="75">
        <v>36.304068385780752</v>
      </c>
      <c r="E85" s="68" t="s">
        <v>153</v>
      </c>
      <c r="F85" s="203"/>
      <c r="I85">
        <v>1</v>
      </c>
    </row>
    <row r="86" spans="1:9" ht="17.399999999999999" x14ac:dyDescent="0.3">
      <c r="A86" s="69">
        <v>552</v>
      </c>
      <c r="B86" s="69" t="s">
        <v>157</v>
      </c>
      <c r="C86" s="69" t="s">
        <v>879</v>
      </c>
      <c r="D86" s="74">
        <v>20.421050000000768</v>
      </c>
      <c r="E86" s="69" t="s">
        <v>153</v>
      </c>
      <c r="F86" s="203"/>
      <c r="I86">
        <f>52/315</f>
        <v>0.16507936507936508</v>
      </c>
    </row>
    <row r="87" spans="1:9" ht="17.399999999999999" x14ac:dyDescent="0.3">
      <c r="A87" s="72">
        <v>554</v>
      </c>
      <c r="B87" s="72" t="s">
        <v>878</v>
      </c>
      <c r="C87" s="72" t="s">
        <v>93</v>
      </c>
      <c r="D87" s="77">
        <v>43.030399999999993</v>
      </c>
      <c r="E87" s="72" t="s">
        <v>153</v>
      </c>
      <c r="F87" s="203"/>
      <c r="I87">
        <v>0</v>
      </c>
    </row>
    <row r="88" spans="1:9" ht="17.399999999999999" x14ac:dyDescent="0.3">
      <c r="A88" s="69">
        <v>555</v>
      </c>
      <c r="B88" s="69" t="s">
        <v>157</v>
      </c>
      <c r="C88" s="69" t="s">
        <v>877</v>
      </c>
      <c r="D88" s="74">
        <v>11.424000000000138</v>
      </c>
      <c r="E88" s="69" t="s">
        <v>153</v>
      </c>
      <c r="F88" s="203"/>
      <c r="I88">
        <f>52/315</f>
        <v>0.16507936507936508</v>
      </c>
    </row>
    <row r="89" spans="1:9" ht="17.399999999999999" x14ac:dyDescent="0.3">
      <c r="A89" s="72">
        <v>556</v>
      </c>
      <c r="B89" s="72" t="s">
        <v>876</v>
      </c>
      <c r="C89" s="72" t="s">
        <v>875</v>
      </c>
      <c r="D89" s="77">
        <v>80.876709162565504</v>
      </c>
      <c r="E89" s="72" t="s">
        <v>153</v>
      </c>
      <c r="F89" s="203"/>
      <c r="I89">
        <v>0</v>
      </c>
    </row>
    <row r="90" spans="1:9" ht="17.399999999999999" x14ac:dyDescent="0.3">
      <c r="A90" s="68">
        <v>557</v>
      </c>
      <c r="B90" s="68" t="s">
        <v>874</v>
      </c>
      <c r="C90" s="68"/>
      <c r="D90" s="75">
        <v>52.691589999999202</v>
      </c>
      <c r="E90" s="68" t="s">
        <v>153</v>
      </c>
      <c r="F90" s="203"/>
      <c r="I90">
        <v>1</v>
      </c>
    </row>
    <row r="91" spans="1:9" ht="17.399999999999999" x14ac:dyDescent="0.3">
      <c r="A91" s="68">
        <v>559</v>
      </c>
      <c r="B91" s="68" t="s">
        <v>873</v>
      </c>
      <c r="C91" s="68"/>
      <c r="D91" s="75">
        <v>42.783999999999999</v>
      </c>
      <c r="E91" s="68" t="s">
        <v>153</v>
      </c>
      <c r="F91" s="203"/>
      <c r="I91">
        <v>1</v>
      </c>
    </row>
    <row r="92" spans="1:9" ht="17.399999999999999" x14ac:dyDescent="0.3">
      <c r="A92" s="68">
        <v>560</v>
      </c>
      <c r="B92" s="68" t="s">
        <v>859</v>
      </c>
      <c r="C92" s="68" t="s">
        <v>858</v>
      </c>
      <c r="D92" s="75">
        <v>10.5792</v>
      </c>
      <c r="E92" s="68" t="s">
        <v>153</v>
      </c>
      <c r="F92" s="203"/>
      <c r="I92">
        <v>1</v>
      </c>
    </row>
    <row r="93" spans="1:9" ht="17.399999999999999" x14ac:dyDescent="0.3">
      <c r="A93" s="68">
        <v>561</v>
      </c>
      <c r="B93" s="68" t="s">
        <v>174</v>
      </c>
      <c r="C93" s="68"/>
      <c r="D93" s="75">
        <v>75.573956001414658</v>
      </c>
      <c r="E93" s="68" t="s">
        <v>153</v>
      </c>
      <c r="F93" s="203"/>
      <c r="I93">
        <v>1</v>
      </c>
    </row>
    <row r="94" spans="1:9" ht="17.399999999999999" x14ac:dyDescent="0.3">
      <c r="A94" s="68">
        <v>562</v>
      </c>
      <c r="B94" s="68" t="s">
        <v>235</v>
      </c>
      <c r="C94" s="68" t="s">
        <v>410</v>
      </c>
      <c r="D94" s="75">
        <v>12.607999999999993</v>
      </c>
      <c r="E94" s="68" t="s">
        <v>153</v>
      </c>
      <c r="F94" s="203"/>
      <c r="I94">
        <v>1</v>
      </c>
    </row>
    <row r="95" spans="1:9" ht="34.799999999999997" x14ac:dyDescent="0.3">
      <c r="A95" s="69">
        <v>564</v>
      </c>
      <c r="B95" s="69" t="s">
        <v>872</v>
      </c>
      <c r="C95" s="69" t="s">
        <v>871</v>
      </c>
      <c r="D95" s="74">
        <v>14.384365532829072</v>
      </c>
      <c r="E95" s="69" t="s">
        <v>153</v>
      </c>
      <c r="F95" s="203"/>
      <c r="I95">
        <f>52/315</f>
        <v>0.16507936507936508</v>
      </c>
    </row>
    <row r="96" spans="1:9" ht="34.799999999999997" x14ac:dyDescent="0.3">
      <c r="A96" s="68">
        <v>565</v>
      </c>
      <c r="B96" s="68" t="s">
        <v>870</v>
      </c>
      <c r="C96" s="68" t="s">
        <v>869</v>
      </c>
      <c r="D96" s="75">
        <v>23.403600000000065</v>
      </c>
      <c r="E96" s="68" t="s">
        <v>153</v>
      </c>
      <c r="F96" s="203"/>
      <c r="I96">
        <v>1</v>
      </c>
    </row>
    <row r="97" spans="1:9" ht="17.399999999999999" x14ac:dyDescent="0.3">
      <c r="A97" s="70">
        <v>566</v>
      </c>
      <c r="B97" s="70" t="s">
        <v>258</v>
      </c>
      <c r="C97" s="70"/>
      <c r="D97" s="76">
        <v>25.562184284194995</v>
      </c>
      <c r="E97" s="70" t="s">
        <v>153</v>
      </c>
      <c r="F97" s="203"/>
      <c r="I97">
        <f>1/12</f>
        <v>8.3333333333333329E-2</v>
      </c>
    </row>
    <row r="98" spans="1:9" ht="17.399999999999999" x14ac:dyDescent="0.3">
      <c r="A98" s="69">
        <v>567</v>
      </c>
      <c r="B98" s="69" t="s">
        <v>868</v>
      </c>
      <c r="C98" s="69" t="s">
        <v>857</v>
      </c>
      <c r="D98" s="74">
        <v>7.8400000000000007</v>
      </c>
      <c r="E98" s="69" t="s">
        <v>153</v>
      </c>
      <c r="F98" s="203"/>
      <c r="I98">
        <f>52/315</f>
        <v>0.16507936507936508</v>
      </c>
    </row>
    <row r="99" spans="1:9" ht="17.399999999999999" x14ac:dyDescent="0.3">
      <c r="A99" s="68">
        <v>568</v>
      </c>
      <c r="B99" s="68" t="s">
        <v>235</v>
      </c>
      <c r="C99" s="68" t="s">
        <v>867</v>
      </c>
      <c r="D99" s="75">
        <v>9.5708340558020542</v>
      </c>
      <c r="E99" s="68" t="s">
        <v>153</v>
      </c>
      <c r="F99" s="203"/>
      <c r="I99">
        <v>1</v>
      </c>
    </row>
    <row r="100" spans="1:9" ht="17.399999999999999" x14ac:dyDescent="0.3">
      <c r="A100" s="68">
        <v>569</v>
      </c>
      <c r="B100" s="68" t="s">
        <v>181</v>
      </c>
      <c r="C100" s="68" t="s">
        <v>180</v>
      </c>
      <c r="D100" s="75">
        <v>27.912274999999418</v>
      </c>
      <c r="E100" s="68" t="s">
        <v>153</v>
      </c>
      <c r="F100" s="203"/>
      <c r="I100">
        <v>1</v>
      </c>
    </row>
    <row r="101" spans="1:9" ht="17.399999999999999" x14ac:dyDescent="0.3">
      <c r="A101" s="68">
        <v>572</v>
      </c>
      <c r="B101" s="68" t="s">
        <v>173</v>
      </c>
      <c r="C101" s="68"/>
      <c r="D101" s="75">
        <v>52.317696904612149</v>
      </c>
      <c r="E101" s="68" t="s">
        <v>153</v>
      </c>
      <c r="F101" s="203"/>
      <c r="I101">
        <v>1</v>
      </c>
    </row>
    <row r="102" spans="1:9" ht="17.399999999999999" x14ac:dyDescent="0.3">
      <c r="A102" s="69">
        <v>575</v>
      </c>
      <c r="B102" s="69" t="s">
        <v>7</v>
      </c>
      <c r="C102" s="69" t="s">
        <v>866</v>
      </c>
      <c r="D102" s="74">
        <v>20.251600000000067</v>
      </c>
      <c r="E102" s="69" t="s">
        <v>153</v>
      </c>
      <c r="F102" s="203"/>
      <c r="I102">
        <f>52/315</f>
        <v>0.16507936507936508</v>
      </c>
    </row>
    <row r="103" spans="1:9" ht="17.399999999999999" x14ac:dyDescent="0.3">
      <c r="A103" s="68">
        <v>576</v>
      </c>
      <c r="B103" s="68" t="s">
        <v>22</v>
      </c>
      <c r="C103" s="68" t="s">
        <v>181</v>
      </c>
      <c r="D103" s="75">
        <v>11.106887500000033</v>
      </c>
      <c r="E103" s="68" t="s">
        <v>153</v>
      </c>
      <c r="F103" s="203"/>
      <c r="I103">
        <v>1</v>
      </c>
    </row>
    <row r="104" spans="1:9" ht="17.399999999999999" x14ac:dyDescent="0.3">
      <c r="A104" s="68">
        <v>577</v>
      </c>
      <c r="B104" s="68" t="s">
        <v>843</v>
      </c>
      <c r="C104" s="68" t="s">
        <v>865</v>
      </c>
      <c r="D104" s="75">
        <v>13.008799999999992</v>
      </c>
      <c r="E104" s="68" t="s">
        <v>153</v>
      </c>
      <c r="F104" s="203"/>
      <c r="I104">
        <v>1</v>
      </c>
    </row>
    <row r="105" spans="1:9" ht="17.399999999999999" x14ac:dyDescent="0.3">
      <c r="A105" s="68">
        <v>579</v>
      </c>
      <c r="B105" s="68" t="s">
        <v>864</v>
      </c>
      <c r="C105" s="68"/>
      <c r="D105" s="75">
        <v>25.135927325041443</v>
      </c>
      <c r="E105" s="68" t="s">
        <v>153</v>
      </c>
      <c r="F105" s="203"/>
      <c r="I105">
        <v>1</v>
      </c>
    </row>
    <row r="106" spans="1:9" ht="17.399999999999999" x14ac:dyDescent="0.3">
      <c r="A106" s="69">
        <v>580</v>
      </c>
      <c r="B106" s="69" t="s">
        <v>863</v>
      </c>
      <c r="C106" s="69" t="s">
        <v>93</v>
      </c>
      <c r="D106" s="74">
        <v>16.702745056520559</v>
      </c>
      <c r="E106" s="69" t="s">
        <v>153</v>
      </c>
      <c r="F106" s="203"/>
      <c r="I106">
        <f>52/315</f>
        <v>0.16507936507936508</v>
      </c>
    </row>
    <row r="107" spans="1:9" ht="17.399999999999999" x14ac:dyDescent="0.3">
      <c r="A107" s="68">
        <v>581</v>
      </c>
      <c r="B107" s="68" t="s">
        <v>862</v>
      </c>
      <c r="C107" s="68"/>
      <c r="D107" s="75">
        <v>76.376599999999996</v>
      </c>
      <c r="E107" s="68" t="s">
        <v>153</v>
      </c>
      <c r="F107" s="203"/>
      <c r="I107">
        <v>1</v>
      </c>
    </row>
    <row r="108" spans="1:9" ht="17.399999999999999" x14ac:dyDescent="0.3">
      <c r="A108" s="68">
        <v>584</v>
      </c>
      <c r="B108" s="68" t="s">
        <v>22</v>
      </c>
      <c r="C108" s="68" t="s">
        <v>181</v>
      </c>
      <c r="D108" s="75">
        <v>8.3125000000003322</v>
      </c>
      <c r="E108" s="68" t="s">
        <v>153</v>
      </c>
      <c r="F108" s="203"/>
      <c r="I108">
        <v>1</v>
      </c>
    </row>
    <row r="109" spans="1:9" ht="17.399999999999999" x14ac:dyDescent="0.3">
      <c r="A109" s="68">
        <v>5116</v>
      </c>
      <c r="B109" s="68" t="s">
        <v>399</v>
      </c>
      <c r="C109" s="68"/>
      <c r="D109" s="75">
        <v>23.34539567492962</v>
      </c>
      <c r="E109" s="68" t="s">
        <v>153</v>
      </c>
      <c r="F109" s="203"/>
      <c r="I109">
        <v>1</v>
      </c>
    </row>
    <row r="110" spans="1:9" ht="17.399999999999999" x14ac:dyDescent="0.3">
      <c r="A110" s="68">
        <v>5117</v>
      </c>
      <c r="B110" s="68" t="s">
        <v>104</v>
      </c>
      <c r="C110" s="68"/>
      <c r="D110" s="75">
        <v>23.312139848230359</v>
      </c>
      <c r="E110" s="68" t="s">
        <v>153</v>
      </c>
      <c r="F110" s="203"/>
      <c r="I110">
        <v>1</v>
      </c>
    </row>
    <row r="111" spans="1:9" ht="34.799999999999997" x14ac:dyDescent="0.3">
      <c r="A111" s="69">
        <v>5118</v>
      </c>
      <c r="B111" s="69" t="s">
        <v>85</v>
      </c>
      <c r="C111" s="69" t="s">
        <v>861</v>
      </c>
      <c r="D111" s="74">
        <v>14.4992</v>
      </c>
      <c r="E111" s="69" t="s">
        <v>153</v>
      </c>
      <c r="F111" s="203"/>
      <c r="I111">
        <f>52/315</f>
        <v>0.16507936507936508</v>
      </c>
    </row>
    <row r="112" spans="1:9" ht="17.399999999999999" x14ac:dyDescent="0.3">
      <c r="A112" s="68">
        <v>5119</v>
      </c>
      <c r="B112" s="68" t="s">
        <v>860</v>
      </c>
      <c r="C112" s="68"/>
      <c r="D112" s="75">
        <v>46.673350462676936</v>
      </c>
      <c r="E112" s="68" t="s">
        <v>153</v>
      </c>
      <c r="F112" s="203"/>
      <c r="I112">
        <v>1</v>
      </c>
    </row>
    <row r="113" spans="1:9" ht="17.399999999999999" x14ac:dyDescent="0.3">
      <c r="A113" s="68">
        <v>5131</v>
      </c>
      <c r="B113" s="68" t="s">
        <v>859</v>
      </c>
      <c r="C113" s="68" t="s">
        <v>858</v>
      </c>
      <c r="D113" s="75">
        <v>6.6712000000000353</v>
      </c>
      <c r="E113" s="68" t="s">
        <v>153</v>
      </c>
      <c r="F113" s="203"/>
      <c r="I113">
        <v>1</v>
      </c>
    </row>
    <row r="114" spans="1:9" ht="17.399999999999999" x14ac:dyDescent="0.3">
      <c r="A114" s="68">
        <v>5132</v>
      </c>
      <c r="B114" s="75" t="s">
        <v>857</v>
      </c>
      <c r="C114" s="75" t="s">
        <v>856</v>
      </c>
      <c r="D114" s="75">
        <v>11.29425000000025</v>
      </c>
      <c r="E114" s="75" t="s">
        <v>153</v>
      </c>
      <c r="F114" s="203"/>
      <c r="I114">
        <v>1</v>
      </c>
    </row>
    <row r="115" spans="1:9" ht="17.399999999999999" x14ac:dyDescent="0.3">
      <c r="A115" s="70">
        <v>5133</v>
      </c>
      <c r="B115" s="70" t="s">
        <v>855</v>
      </c>
      <c r="C115" s="70"/>
      <c r="D115" s="76">
        <v>29.619064807340102</v>
      </c>
      <c r="E115" s="70" t="s">
        <v>153</v>
      </c>
      <c r="F115" s="203"/>
      <c r="I115">
        <f>1/12</f>
        <v>8.3333333333333329E-2</v>
      </c>
    </row>
    <row r="116" spans="1:9" ht="17.399999999999999" x14ac:dyDescent="0.3">
      <c r="A116" s="68">
        <v>5135</v>
      </c>
      <c r="B116" s="68" t="s">
        <v>854</v>
      </c>
      <c r="C116" s="68"/>
      <c r="D116" s="75">
        <v>8.7896702341364783</v>
      </c>
      <c r="E116" s="68" t="s">
        <v>153</v>
      </c>
      <c r="F116" s="203"/>
      <c r="I116">
        <v>1</v>
      </c>
    </row>
    <row r="117" spans="1:9" ht="17.399999999999999" x14ac:dyDescent="0.3">
      <c r="A117" s="68">
        <v>5145</v>
      </c>
      <c r="B117" s="68" t="s">
        <v>853</v>
      </c>
      <c r="C117" s="68" t="s">
        <v>852</v>
      </c>
      <c r="D117" s="75">
        <v>23.466116937714698</v>
      </c>
      <c r="E117" s="68" t="s">
        <v>153</v>
      </c>
      <c r="F117" s="203"/>
      <c r="I117">
        <v>1</v>
      </c>
    </row>
    <row r="118" spans="1:9" ht="18" thickBot="1" x14ac:dyDescent="0.35">
      <c r="A118" s="69">
        <v>5146</v>
      </c>
      <c r="B118" s="69" t="s">
        <v>851</v>
      </c>
      <c r="C118" s="69" t="s">
        <v>850</v>
      </c>
      <c r="D118" s="74">
        <v>14.577500990537221</v>
      </c>
      <c r="E118" s="69" t="s">
        <v>153</v>
      </c>
      <c r="F118" s="203"/>
      <c r="I118">
        <f>52/315</f>
        <v>0.16507936507936508</v>
      </c>
    </row>
    <row r="119" spans="1:9" ht="18" thickBot="1" x14ac:dyDescent="0.35">
      <c r="A119" s="54"/>
      <c r="B119" s="65"/>
      <c r="C119" s="65"/>
      <c r="D119" s="40">
        <f>SUM(D70:D118)</f>
        <v>1210.5248980980775</v>
      </c>
      <c r="E119" s="65"/>
      <c r="F119" s="204"/>
    </row>
    <row r="120" spans="1:9" ht="18" thickBot="1" x14ac:dyDescent="0.35">
      <c r="A120" s="68">
        <v>583</v>
      </c>
      <c r="B120" s="68" t="s">
        <v>849</v>
      </c>
      <c r="C120" s="68" t="s">
        <v>848</v>
      </c>
      <c r="D120" s="75">
        <v>42.744155314271907</v>
      </c>
      <c r="E120" s="68" t="s">
        <v>153</v>
      </c>
      <c r="F120" s="202" t="s">
        <v>170</v>
      </c>
      <c r="I120">
        <v>1</v>
      </c>
    </row>
    <row r="121" spans="1:9" ht="18" thickBot="1" x14ac:dyDescent="0.35">
      <c r="A121" s="54"/>
      <c r="B121" s="65"/>
      <c r="C121" s="65"/>
      <c r="D121" s="40">
        <f>SUM(D120)</f>
        <v>42.744155314271907</v>
      </c>
      <c r="E121" s="65"/>
      <c r="F121" s="204"/>
    </row>
    <row r="122" spans="1:9" ht="17.399999999999999" x14ac:dyDescent="0.3">
      <c r="A122" s="72">
        <v>542</v>
      </c>
      <c r="B122" s="72" t="s">
        <v>91</v>
      </c>
      <c r="C122" s="72"/>
      <c r="D122" s="77">
        <v>5.5646284879772043</v>
      </c>
      <c r="E122" s="72" t="s">
        <v>53</v>
      </c>
      <c r="F122" s="202" t="s">
        <v>61</v>
      </c>
      <c r="I122">
        <v>0</v>
      </c>
    </row>
    <row r="123" spans="1:9" ht="17.399999999999999" x14ac:dyDescent="0.3">
      <c r="A123" s="72">
        <v>5113</v>
      </c>
      <c r="B123" s="72" t="s">
        <v>847</v>
      </c>
      <c r="C123" s="72"/>
      <c r="D123" s="77">
        <v>8.2377021204777723</v>
      </c>
      <c r="E123" s="72" t="s">
        <v>53</v>
      </c>
      <c r="F123" s="203"/>
      <c r="I123">
        <v>0</v>
      </c>
    </row>
    <row r="124" spans="1:9" ht="17.399999999999999" x14ac:dyDescent="0.3">
      <c r="A124" s="72">
        <v>5114</v>
      </c>
      <c r="B124" s="72" t="s">
        <v>846</v>
      </c>
      <c r="C124" s="72"/>
      <c r="D124" s="77">
        <v>8.6332113311776375</v>
      </c>
      <c r="E124" s="72" t="s">
        <v>53</v>
      </c>
      <c r="F124" s="203"/>
      <c r="I124">
        <v>0</v>
      </c>
    </row>
    <row r="125" spans="1:9" ht="18" thickBot="1" x14ac:dyDescent="0.35">
      <c r="A125" s="72">
        <v>5115</v>
      </c>
      <c r="B125" s="72" t="s">
        <v>845</v>
      </c>
      <c r="C125" s="72" t="s">
        <v>844</v>
      </c>
      <c r="D125" s="77">
        <v>10.039200000000058</v>
      </c>
      <c r="E125" s="72" t="s">
        <v>53</v>
      </c>
      <c r="F125" s="203"/>
      <c r="I125">
        <v>0</v>
      </c>
    </row>
    <row r="126" spans="1:9" ht="18" thickBot="1" x14ac:dyDescent="0.35">
      <c r="A126" s="54"/>
      <c r="B126" s="65"/>
      <c r="C126" s="65"/>
      <c r="D126" s="40">
        <f>SUM(D122:D125)</f>
        <v>32.474741939632672</v>
      </c>
      <c r="E126" s="65"/>
      <c r="F126" s="204"/>
    </row>
    <row r="127" spans="1:9" ht="18" thickBot="1" x14ac:dyDescent="0.35">
      <c r="A127" s="70">
        <v>573</v>
      </c>
      <c r="B127" s="70" t="s">
        <v>756</v>
      </c>
      <c r="C127" s="70"/>
      <c r="D127" s="76">
        <v>12.595702779992029</v>
      </c>
      <c r="E127" s="70" t="s">
        <v>53</v>
      </c>
      <c r="F127" s="202" t="s">
        <v>54</v>
      </c>
      <c r="I127">
        <f>1/12</f>
        <v>8.3333333333333329E-2</v>
      </c>
    </row>
    <row r="128" spans="1:9" ht="18" thickBot="1" x14ac:dyDescent="0.35">
      <c r="A128" s="54"/>
      <c r="B128" s="65"/>
      <c r="C128" s="65"/>
      <c r="D128" s="40">
        <f>SUM(D127)</f>
        <v>12.595702779992029</v>
      </c>
      <c r="E128" s="65"/>
      <c r="F128" s="204"/>
    </row>
    <row r="129" spans="3:4" ht="17.399999999999999" x14ac:dyDescent="0.3">
      <c r="C129" s="160" t="s">
        <v>842</v>
      </c>
      <c r="D129" s="167">
        <f>SUM(D128,D126,D121,D119,D69,D65,D47,D31)</f>
        <v>2694.2823946230365</v>
      </c>
    </row>
    <row r="130" spans="3:4" ht="28.8" x14ac:dyDescent="0.3">
      <c r="C130" s="165" t="s">
        <v>961</v>
      </c>
      <c r="D130" s="166">
        <f>(SUM(I:I))/COUNTA(I:I)</f>
        <v>0.58871100164203594</v>
      </c>
    </row>
  </sheetData>
  <mergeCells count="15">
    <mergeCell ref="G2:H2"/>
    <mergeCell ref="A1:F1"/>
    <mergeCell ref="F122:F126"/>
    <mergeCell ref="F127:F128"/>
    <mergeCell ref="A2:A3"/>
    <mergeCell ref="B2:B3"/>
    <mergeCell ref="C2:C3"/>
    <mergeCell ref="D2:D3"/>
    <mergeCell ref="E2:F2"/>
    <mergeCell ref="F4:F31"/>
    <mergeCell ref="F32:F47"/>
    <mergeCell ref="F48:F65"/>
    <mergeCell ref="F66:F69"/>
    <mergeCell ref="F70:F119"/>
    <mergeCell ref="F120:F121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DE226-1846-4D91-9BE8-A556A80D8AF1}">
  <dimension ref="A1:I12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8.109375" customWidth="1"/>
    <col min="3" max="3" width="28.33203125" bestFit="1" customWidth="1"/>
    <col min="4" max="4" width="16.5546875" customWidth="1"/>
    <col min="5" max="5" width="28.5546875" bestFit="1" customWidth="1"/>
    <col min="6" max="6" width="42.5546875" bestFit="1" customWidth="1"/>
    <col min="8" max="8" width="19.33203125" bestFit="1" customWidth="1"/>
    <col min="9" max="9" width="0" hidden="1" customWidth="1"/>
    <col min="11" max="11" width="17.55468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  <c r="G1" s="180" t="s">
        <v>945</v>
      </c>
      <c r="H1" s="180"/>
    </row>
    <row r="2" spans="1:9" ht="17.399999999999999" x14ac:dyDescent="0.3">
      <c r="A2" s="199" t="s">
        <v>0</v>
      </c>
      <c r="B2" s="199" t="s">
        <v>1</v>
      </c>
      <c r="C2" s="180" t="s">
        <v>2</v>
      </c>
      <c r="D2" s="200" t="s">
        <v>3</v>
      </c>
      <c r="E2" s="199" t="s">
        <v>4</v>
      </c>
      <c r="F2" s="199"/>
      <c r="G2" s="120"/>
      <c r="H2" s="122" t="s">
        <v>653</v>
      </c>
    </row>
    <row r="3" spans="1:9" ht="17.399999999999999" x14ac:dyDescent="0.3">
      <c r="A3" s="199"/>
      <c r="B3" s="199"/>
      <c r="C3" s="180"/>
      <c r="D3" s="200"/>
      <c r="E3" s="141" t="s">
        <v>5</v>
      </c>
      <c r="F3" s="141" t="s">
        <v>6</v>
      </c>
      <c r="G3" s="119"/>
      <c r="H3" s="122" t="s">
        <v>652</v>
      </c>
    </row>
    <row r="4" spans="1:9" ht="17.399999999999999" x14ac:dyDescent="0.3">
      <c r="A4" s="123"/>
      <c r="B4" s="123" t="s">
        <v>965</v>
      </c>
      <c r="C4" s="123"/>
      <c r="D4" s="77">
        <v>44</v>
      </c>
      <c r="E4" s="123" t="s">
        <v>27</v>
      </c>
      <c r="F4" s="187" t="s">
        <v>28</v>
      </c>
      <c r="G4" s="121"/>
      <c r="H4" s="122" t="s">
        <v>654</v>
      </c>
      <c r="I4" s="146">
        <v>0</v>
      </c>
    </row>
    <row r="5" spans="1:9" ht="17.399999999999999" x14ac:dyDescent="0.3">
      <c r="A5" s="68" t="s">
        <v>963</v>
      </c>
      <c r="B5" s="68" t="s">
        <v>964</v>
      </c>
      <c r="C5" s="68"/>
      <c r="D5" s="75">
        <v>15</v>
      </c>
      <c r="E5" s="68" t="s">
        <v>27</v>
      </c>
      <c r="F5" s="188"/>
      <c r="G5" s="123"/>
      <c r="H5" s="122" t="s">
        <v>655</v>
      </c>
      <c r="I5" s="146">
        <v>1</v>
      </c>
    </row>
    <row r="6" spans="1:9" ht="17.399999999999999" x14ac:dyDescent="0.3">
      <c r="A6" s="68" t="s">
        <v>967</v>
      </c>
      <c r="B6" s="68" t="s">
        <v>220</v>
      </c>
      <c r="C6" s="68"/>
      <c r="D6" s="75">
        <v>42</v>
      </c>
      <c r="E6" s="68" t="s">
        <v>27</v>
      </c>
      <c r="F6" s="188"/>
      <c r="G6" s="150"/>
      <c r="H6" s="150"/>
      <c r="I6" s="146">
        <v>1</v>
      </c>
    </row>
    <row r="7" spans="1:9" ht="17.399999999999999" x14ac:dyDescent="0.3">
      <c r="A7" s="68" t="s">
        <v>968</v>
      </c>
      <c r="B7" s="68" t="s">
        <v>22</v>
      </c>
      <c r="C7" s="68"/>
      <c r="D7" s="75">
        <v>9</v>
      </c>
      <c r="E7" s="68" t="s">
        <v>27</v>
      </c>
      <c r="F7" s="189"/>
      <c r="G7" s="150"/>
      <c r="H7" s="150"/>
      <c r="I7" s="146">
        <v>1</v>
      </c>
    </row>
    <row r="8" spans="1:9" ht="17.399999999999999" x14ac:dyDescent="0.3">
      <c r="A8" s="123"/>
      <c r="B8" s="123" t="s">
        <v>969</v>
      </c>
      <c r="C8" s="123" t="s">
        <v>970</v>
      </c>
      <c r="D8" s="77">
        <v>368</v>
      </c>
      <c r="E8" s="123" t="s">
        <v>53</v>
      </c>
      <c r="F8" s="187" t="s">
        <v>61</v>
      </c>
      <c r="G8" s="150"/>
      <c r="H8" s="150"/>
      <c r="I8" s="146">
        <v>0</v>
      </c>
    </row>
    <row r="9" spans="1:9" ht="17.399999999999999" x14ac:dyDescent="0.3">
      <c r="A9" s="123"/>
      <c r="B9" s="123" t="s">
        <v>969</v>
      </c>
      <c r="C9" s="123" t="s">
        <v>971</v>
      </c>
      <c r="D9" s="77">
        <v>236</v>
      </c>
      <c r="E9" s="123" t="s">
        <v>53</v>
      </c>
      <c r="F9" s="188"/>
      <c r="G9" s="150"/>
      <c r="H9" s="150"/>
      <c r="I9" s="146">
        <v>0</v>
      </c>
    </row>
    <row r="10" spans="1:9" ht="17.399999999999999" x14ac:dyDescent="0.3">
      <c r="A10" s="123"/>
      <c r="B10" s="123" t="s">
        <v>972</v>
      </c>
      <c r="C10" s="123" t="s">
        <v>973</v>
      </c>
      <c r="D10" s="77">
        <v>95</v>
      </c>
      <c r="E10" s="123" t="s">
        <v>53</v>
      </c>
      <c r="F10" s="189"/>
      <c r="G10" s="150"/>
      <c r="H10" s="150"/>
      <c r="I10" s="146">
        <v>0</v>
      </c>
    </row>
    <row r="11" spans="1:9" ht="15" customHeight="1" thickBot="1" x14ac:dyDescent="0.35">
      <c r="C11" s="139" t="s">
        <v>842</v>
      </c>
      <c r="D11" s="11">
        <f>SUM(D4:D10)</f>
        <v>809</v>
      </c>
      <c r="F11" s="145"/>
    </row>
    <row r="12" spans="1:9" ht="28.8" x14ac:dyDescent="0.3">
      <c r="C12" s="143" t="s">
        <v>961</v>
      </c>
      <c r="D12" s="144">
        <f>(SUM(I:I))/COUNTA(I:I)</f>
        <v>0.42857142857142855</v>
      </c>
    </row>
  </sheetData>
  <mergeCells count="9">
    <mergeCell ref="F4:F7"/>
    <mergeCell ref="F8:F10"/>
    <mergeCell ref="A1:F1"/>
    <mergeCell ref="G1:H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C7AD7-310A-417C-AF1A-21F8586578A4}">
  <dimension ref="A1:I8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2" customWidth="1"/>
    <col min="3" max="3" width="20.88671875" customWidth="1"/>
    <col min="4" max="4" width="16.5546875" customWidth="1"/>
    <col min="5" max="5" width="23.109375" bestFit="1" customWidth="1"/>
    <col min="6" max="6" width="33.5546875" bestFit="1" customWidth="1"/>
    <col min="8" max="8" width="19.33203125" bestFit="1" customWidth="1"/>
    <col min="9" max="9" width="0" hidden="1" customWidth="1"/>
    <col min="11" max="11" width="16.55468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  <c r="G1" s="180" t="s">
        <v>945</v>
      </c>
      <c r="H1" s="180"/>
    </row>
    <row r="2" spans="1:9" ht="17.399999999999999" x14ac:dyDescent="0.3">
      <c r="A2" s="199" t="s">
        <v>0</v>
      </c>
      <c r="B2" s="199" t="s">
        <v>1</v>
      </c>
      <c r="C2" s="180" t="s">
        <v>2</v>
      </c>
      <c r="D2" s="200" t="s">
        <v>3</v>
      </c>
      <c r="E2" s="199" t="s">
        <v>4</v>
      </c>
      <c r="F2" s="199"/>
      <c r="G2" s="120"/>
      <c r="H2" s="122" t="s">
        <v>653</v>
      </c>
    </row>
    <row r="3" spans="1:9" ht="17.399999999999999" x14ac:dyDescent="0.3">
      <c r="A3" s="199"/>
      <c r="B3" s="199"/>
      <c r="C3" s="180"/>
      <c r="D3" s="200"/>
      <c r="E3" s="141" t="s">
        <v>5</v>
      </c>
      <c r="F3" s="141" t="s">
        <v>6</v>
      </c>
      <c r="G3" s="119"/>
      <c r="H3" s="122" t="s">
        <v>652</v>
      </c>
    </row>
    <row r="4" spans="1:9" ht="17.399999999999999" x14ac:dyDescent="0.3">
      <c r="A4" s="68" t="s">
        <v>962</v>
      </c>
      <c r="B4" s="68" t="s">
        <v>104</v>
      </c>
      <c r="C4" s="68"/>
      <c r="D4" s="75">
        <v>18</v>
      </c>
      <c r="E4" s="68" t="s">
        <v>27</v>
      </c>
      <c r="F4" s="199" t="s">
        <v>28</v>
      </c>
      <c r="G4" s="121"/>
      <c r="H4" s="122" t="s">
        <v>654</v>
      </c>
      <c r="I4" s="146">
        <v>1</v>
      </c>
    </row>
    <row r="5" spans="1:9" ht="17.399999999999999" x14ac:dyDescent="0.3">
      <c r="A5" s="68" t="s">
        <v>963</v>
      </c>
      <c r="B5" s="68" t="s">
        <v>964</v>
      </c>
      <c r="C5" s="68"/>
      <c r="D5" s="75">
        <v>15</v>
      </c>
      <c r="E5" s="68" t="s">
        <v>27</v>
      </c>
      <c r="F5" s="199"/>
      <c r="G5" s="123"/>
      <c r="H5" s="122" t="s">
        <v>655</v>
      </c>
      <c r="I5" s="146">
        <v>1</v>
      </c>
    </row>
    <row r="6" spans="1:9" ht="34.799999999999997" x14ac:dyDescent="0.3">
      <c r="A6" s="68" t="s">
        <v>974</v>
      </c>
      <c r="B6" s="68" t="s">
        <v>503</v>
      </c>
      <c r="C6" s="68"/>
      <c r="D6" s="75">
        <v>11.5</v>
      </c>
      <c r="E6" s="68"/>
      <c r="F6" s="142"/>
      <c r="G6" s="150"/>
      <c r="H6" s="150"/>
      <c r="I6" s="146">
        <v>1</v>
      </c>
    </row>
    <row r="7" spans="1:9" ht="15" customHeight="1" thickBot="1" x14ac:dyDescent="0.35">
      <c r="C7" s="139" t="s">
        <v>842</v>
      </c>
      <c r="D7" s="11">
        <f>SUM(D4:D5:D6)</f>
        <v>44.5</v>
      </c>
      <c r="F7" s="145"/>
    </row>
    <row r="8" spans="1:9" ht="28.8" x14ac:dyDescent="0.3">
      <c r="C8" s="143" t="s">
        <v>961</v>
      </c>
      <c r="D8" s="144">
        <f>(SUM(I:I))/COUNTA(I:I)</f>
        <v>1</v>
      </c>
    </row>
  </sheetData>
  <mergeCells count="8">
    <mergeCell ref="G1:H1"/>
    <mergeCell ref="F4:F5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55304-4EE3-4B52-BDFF-97AD61CACD42}">
  <sheetPr codeName="Feuil32"/>
  <dimension ref="A1:I11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0.33203125" bestFit="1" customWidth="1"/>
    <col min="3" max="3" width="24.44140625" bestFit="1" customWidth="1"/>
    <col min="4" max="4" width="17.33203125" bestFit="1" customWidth="1"/>
    <col min="5" max="5" width="26.33203125" hidden="1" customWidth="1"/>
    <col min="6" max="6" width="42.5546875" bestFit="1" customWidth="1"/>
    <col min="7" max="7" width="3" customWidth="1"/>
    <col min="8" max="8" width="19.33203125" bestFit="1" customWidth="1"/>
    <col min="9" max="9" width="19.33203125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37.5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3">
        <v>1001</v>
      </c>
      <c r="B4" s="53" t="s">
        <v>75</v>
      </c>
      <c r="C4" s="53"/>
      <c r="D4" s="58">
        <v>12.541803546561098</v>
      </c>
      <c r="E4" s="53" t="s">
        <v>74</v>
      </c>
      <c r="F4" s="182" t="s">
        <v>73</v>
      </c>
      <c r="G4" s="49"/>
      <c r="H4" s="52" t="s">
        <v>652</v>
      </c>
      <c r="I4">
        <v>0</v>
      </c>
    </row>
    <row r="5" spans="1:9" ht="17.399999999999999" x14ac:dyDescent="0.3">
      <c r="A5" s="23"/>
      <c r="B5" s="22"/>
      <c r="C5" s="22"/>
      <c r="D5" s="6">
        <f>SUM(D4)</f>
        <v>12.541803546561098</v>
      </c>
      <c r="E5" s="22"/>
      <c r="F5" s="182"/>
      <c r="G5" s="51"/>
      <c r="H5" s="52" t="s">
        <v>654</v>
      </c>
    </row>
    <row r="6" spans="1:9" ht="17.399999999999999" x14ac:dyDescent="0.3">
      <c r="A6" s="53">
        <v>1002</v>
      </c>
      <c r="B6" s="53" t="s">
        <v>439</v>
      </c>
      <c r="C6" s="53"/>
      <c r="D6" s="58">
        <v>29.337677731332779</v>
      </c>
      <c r="E6" s="53" t="s">
        <v>53</v>
      </c>
      <c r="F6" s="182" t="s">
        <v>61</v>
      </c>
      <c r="G6" s="53"/>
      <c r="H6" s="52" t="s">
        <v>655</v>
      </c>
      <c r="I6">
        <v>0</v>
      </c>
    </row>
    <row r="7" spans="1:9" ht="17.399999999999999" x14ac:dyDescent="0.3">
      <c r="A7" s="53">
        <v>1003</v>
      </c>
      <c r="B7" s="53" t="s">
        <v>438</v>
      </c>
      <c r="C7" s="53"/>
      <c r="D7" s="58">
        <v>13.624006557117138</v>
      </c>
      <c r="E7" s="53" t="s">
        <v>53</v>
      </c>
      <c r="F7" s="182"/>
      <c r="I7">
        <v>0</v>
      </c>
    </row>
    <row r="8" spans="1:9" ht="17.399999999999999" x14ac:dyDescent="0.3">
      <c r="A8" s="53">
        <v>1004</v>
      </c>
      <c r="B8" s="53" t="s">
        <v>437</v>
      </c>
      <c r="C8" s="53"/>
      <c r="D8" s="58">
        <v>32.873085673979759</v>
      </c>
      <c r="E8" s="53" t="s">
        <v>53</v>
      </c>
      <c r="F8" s="182"/>
      <c r="I8">
        <v>0</v>
      </c>
    </row>
    <row r="9" spans="1:9" ht="18" thickBot="1" x14ac:dyDescent="0.35">
      <c r="A9" s="23"/>
      <c r="B9" s="22"/>
      <c r="C9" s="28"/>
      <c r="D9" s="20">
        <f>SUM(D6:D8)</f>
        <v>75.834769962429675</v>
      </c>
      <c r="E9" s="22"/>
      <c r="F9" s="182"/>
    </row>
    <row r="10" spans="1:9" ht="17.399999999999999" x14ac:dyDescent="0.3">
      <c r="C10" s="162" t="s">
        <v>56</v>
      </c>
      <c r="D10" s="167">
        <f>SUM(D4,D6,D7,D8)</f>
        <v>88.376573508990774</v>
      </c>
    </row>
    <row r="11" spans="1:9" ht="28.8" x14ac:dyDescent="0.3">
      <c r="C11" s="165" t="s">
        <v>961</v>
      </c>
      <c r="D11" s="166">
        <f>(SUM(I:I))/COUNTA(I:I)</f>
        <v>0</v>
      </c>
    </row>
  </sheetData>
  <mergeCells count="9">
    <mergeCell ref="G2:H2"/>
    <mergeCell ref="A1:F1"/>
    <mergeCell ref="F4:F5"/>
    <mergeCell ref="F6:F9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C095A-0258-4F3E-A162-1140F20E30E1}">
  <sheetPr codeName="Feuil33"/>
  <dimension ref="A1:I54"/>
  <sheetViews>
    <sheetView workbookViewId="0">
      <selection activeCell="I1" sqref="I1:I1048576"/>
    </sheetView>
  </sheetViews>
  <sheetFormatPr baseColWidth="10" defaultRowHeight="14.4" x14ac:dyDescent="0.3"/>
  <cols>
    <col min="1" max="1" width="13.6640625" bestFit="1" customWidth="1"/>
    <col min="2" max="2" width="41.109375" bestFit="1" customWidth="1"/>
    <col min="3" max="3" width="26" bestFit="1" customWidth="1"/>
    <col min="4" max="4" width="18.33203125" style="12" bestFit="1" customWidth="1"/>
    <col min="5" max="5" width="27.6640625" hidden="1" customWidth="1"/>
    <col min="6" max="6" width="26.33203125" bestFit="1" customWidth="1"/>
    <col min="7" max="7" width="4.4414062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8" thickBot="1" x14ac:dyDescent="0.35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208" t="s">
        <v>0</v>
      </c>
      <c r="B2" s="210" t="s">
        <v>1</v>
      </c>
      <c r="C2" s="210" t="s">
        <v>2</v>
      </c>
      <c r="D2" s="211" t="s">
        <v>3</v>
      </c>
      <c r="E2" s="210" t="s">
        <v>4</v>
      </c>
      <c r="F2" s="202"/>
      <c r="G2" s="180" t="s">
        <v>945</v>
      </c>
      <c r="H2" s="180"/>
    </row>
    <row r="3" spans="1:9" ht="52.5" customHeight="1" x14ac:dyDescent="0.3">
      <c r="A3" s="209"/>
      <c r="B3" s="182"/>
      <c r="C3" s="182"/>
      <c r="D3" s="185"/>
      <c r="E3" s="1" t="s">
        <v>5</v>
      </c>
      <c r="F3" s="45" t="s">
        <v>6</v>
      </c>
      <c r="G3" s="50"/>
      <c r="H3" s="52" t="s">
        <v>653</v>
      </c>
    </row>
    <row r="4" spans="1:9" ht="17.399999999999999" x14ac:dyDescent="0.3">
      <c r="A4" s="50">
        <v>1210</v>
      </c>
      <c r="B4" s="50" t="s">
        <v>289</v>
      </c>
      <c r="C4" s="50"/>
      <c r="D4" s="56">
        <v>7.2898522136296968</v>
      </c>
      <c r="E4" s="50" t="s">
        <v>8</v>
      </c>
      <c r="F4" s="199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1211</v>
      </c>
      <c r="B5" s="50" t="s">
        <v>20</v>
      </c>
      <c r="C5" s="50"/>
      <c r="D5" s="56">
        <v>36.645614624390944</v>
      </c>
      <c r="E5" s="50" t="s">
        <v>8</v>
      </c>
      <c r="F5" s="199"/>
      <c r="G5" s="51"/>
      <c r="H5" s="52" t="s">
        <v>654</v>
      </c>
      <c r="I5">
        <v>1</v>
      </c>
    </row>
    <row r="6" spans="1:9" ht="17.399999999999999" x14ac:dyDescent="0.3">
      <c r="A6" s="50">
        <v>1213</v>
      </c>
      <c r="B6" s="50" t="s">
        <v>237</v>
      </c>
      <c r="C6" s="50"/>
      <c r="D6" s="56">
        <v>2.3535444813706099</v>
      </c>
      <c r="E6" s="50" t="s">
        <v>8</v>
      </c>
      <c r="F6" s="199"/>
      <c r="G6" s="53"/>
      <c r="H6" s="52" t="s">
        <v>655</v>
      </c>
      <c r="I6">
        <v>1</v>
      </c>
    </row>
    <row r="7" spans="1:9" ht="17.399999999999999" x14ac:dyDescent="0.3">
      <c r="A7" s="50">
        <v>1220</v>
      </c>
      <c r="B7" s="50" t="s">
        <v>373</v>
      </c>
      <c r="C7" s="50"/>
      <c r="D7" s="56">
        <v>17.41232187953144</v>
      </c>
      <c r="E7" s="50" t="s">
        <v>8</v>
      </c>
      <c r="F7" s="199"/>
      <c r="I7">
        <v>1</v>
      </c>
    </row>
    <row r="8" spans="1:9" ht="17.399999999999999" x14ac:dyDescent="0.3">
      <c r="A8" s="50">
        <v>1221</v>
      </c>
      <c r="B8" s="50" t="s">
        <v>455</v>
      </c>
      <c r="C8" s="50"/>
      <c r="D8" s="56">
        <v>7.2010664657644057</v>
      </c>
      <c r="E8" s="50" t="s">
        <v>8</v>
      </c>
      <c r="F8" s="199"/>
      <c r="I8">
        <v>1</v>
      </c>
    </row>
    <row r="9" spans="1:9" ht="17.399999999999999" x14ac:dyDescent="0.3">
      <c r="A9" s="50">
        <v>1222</v>
      </c>
      <c r="B9" s="50" t="s">
        <v>454</v>
      </c>
      <c r="C9" s="50"/>
      <c r="D9" s="56">
        <v>7.3181489215661424</v>
      </c>
      <c r="E9" s="50" t="s">
        <v>8</v>
      </c>
      <c r="F9" s="199"/>
      <c r="I9">
        <v>1</v>
      </c>
    </row>
    <row r="10" spans="1:9" ht="17.399999999999999" x14ac:dyDescent="0.3">
      <c r="A10" s="50">
        <v>1229</v>
      </c>
      <c r="B10" s="50" t="s">
        <v>399</v>
      </c>
      <c r="C10" s="50"/>
      <c r="D10" s="56">
        <v>14.597259359164402</v>
      </c>
      <c r="E10" s="50" t="s">
        <v>8</v>
      </c>
      <c r="F10" s="199"/>
      <c r="I10">
        <v>1</v>
      </c>
    </row>
    <row r="11" spans="1:9" ht="17.399999999999999" x14ac:dyDescent="0.3">
      <c r="A11" s="50">
        <v>1241</v>
      </c>
      <c r="B11" s="50" t="s">
        <v>50</v>
      </c>
      <c r="C11" s="50"/>
      <c r="D11" s="56">
        <v>3.2855458752777387</v>
      </c>
      <c r="E11" s="50" t="s">
        <v>8</v>
      </c>
      <c r="F11" s="199"/>
      <c r="I11">
        <v>1</v>
      </c>
    </row>
    <row r="12" spans="1:9" ht="17.399999999999999" x14ac:dyDescent="0.3">
      <c r="A12" s="119">
        <v>1242</v>
      </c>
      <c r="B12" s="119" t="s">
        <v>127</v>
      </c>
      <c r="C12" s="119"/>
      <c r="D12" s="124">
        <v>4.8303633200666782</v>
      </c>
      <c r="E12" s="50" t="s">
        <v>8</v>
      </c>
      <c r="F12" s="199"/>
      <c r="I12">
        <f>52/315</f>
        <v>0.16507936507936508</v>
      </c>
    </row>
    <row r="13" spans="1:9" ht="17.399999999999999" x14ac:dyDescent="0.3">
      <c r="A13" s="50">
        <v>1243</v>
      </c>
      <c r="B13" s="50" t="s">
        <v>453</v>
      </c>
      <c r="C13" s="50"/>
      <c r="D13" s="56">
        <v>25.520020011370384</v>
      </c>
      <c r="E13" s="50" t="s">
        <v>8</v>
      </c>
      <c r="F13" s="199"/>
      <c r="I13">
        <v>1</v>
      </c>
    </row>
    <row r="14" spans="1:9" ht="17.399999999999999" x14ac:dyDescent="0.3">
      <c r="A14" s="50">
        <v>1244</v>
      </c>
      <c r="B14" s="50" t="s">
        <v>22</v>
      </c>
      <c r="C14" s="50"/>
      <c r="D14" s="56">
        <v>4.9549240835220454</v>
      </c>
      <c r="E14" s="50" t="s">
        <v>8</v>
      </c>
      <c r="F14" s="199"/>
      <c r="I14">
        <v>1</v>
      </c>
    </row>
    <row r="15" spans="1:9" ht="17.399999999999999" x14ac:dyDescent="0.3">
      <c r="A15" s="119">
        <v>1248</v>
      </c>
      <c r="B15" s="119" t="s">
        <v>241</v>
      </c>
      <c r="C15" s="119" t="s">
        <v>267</v>
      </c>
      <c r="D15" s="124">
        <v>26.509663835944213</v>
      </c>
      <c r="E15" s="50" t="s">
        <v>8</v>
      </c>
      <c r="F15" s="199"/>
      <c r="I15">
        <f>52/315</f>
        <v>0.16507936507936508</v>
      </c>
    </row>
    <row r="16" spans="1:9" ht="18" thickBot="1" x14ac:dyDescent="0.35">
      <c r="A16" s="50">
        <v>1254</v>
      </c>
      <c r="B16" s="50" t="s">
        <v>452</v>
      </c>
      <c r="C16" s="50"/>
      <c r="D16" s="56">
        <v>54.931962558546104</v>
      </c>
      <c r="E16" s="50" t="s">
        <v>8</v>
      </c>
      <c r="F16" s="199"/>
      <c r="I16">
        <v>1</v>
      </c>
    </row>
    <row r="17" spans="1:9" ht="18" thickBot="1" x14ac:dyDescent="0.35">
      <c r="A17" s="17"/>
      <c r="B17" s="17"/>
      <c r="C17" s="2"/>
      <c r="D17" s="40">
        <f>SUM(D4:D16)</f>
        <v>212.85028763014483</v>
      </c>
      <c r="E17" s="19"/>
      <c r="F17" s="199"/>
    </row>
    <row r="18" spans="1:9" ht="17.399999999999999" x14ac:dyDescent="0.3">
      <c r="A18" s="70">
        <v>1216</v>
      </c>
      <c r="B18" s="70" t="s">
        <v>46</v>
      </c>
      <c r="C18" s="70" t="s">
        <v>29</v>
      </c>
      <c r="D18" s="76">
        <v>19.262377859621285</v>
      </c>
      <c r="E18" s="70" t="s">
        <v>407</v>
      </c>
      <c r="F18" s="199" t="s">
        <v>31</v>
      </c>
      <c r="I18">
        <f>1/12</f>
        <v>8.3333333333333329E-2</v>
      </c>
    </row>
    <row r="19" spans="1:9" ht="17.399999999999999" x14ac:dyDescent="0.3">
      <c r="A19" s="50">
        <v>1217</v>
      </c>
      <c r="B19" s="50" t="s">
        <v>22</v>
      </c>
      <c r="C19" s="50"/>
      <c r="D19" s="56">
        <v>7.7927118072353379</v>
      </c>
      <c r="E19" s="50" t="s">
        <v>407</v>
      </c>
      <c r="F19" s="199"/>
      <c r="I19">
        <v>1</v>
      </c>
    </row>
    <row r="20" spans="1:9" ht="17.399999999999999" x14ac:dyDescent="0.3">
      <c r="A20" s="50">
        <v>1218</v>
      </c>
      <c r="B20" s="50" t="s">
        <v>451</v>
      </c>
      <c r="C20" s="50"/>
      <c r="D20" s="56">
        <v>16.454238899455277</v>
      </c>
      <c r="E20" s="50" t="s">
        <v>407</v>
      </c>
      <c r="F20" s="199"/>
      <c r="I20">
        <v>1</v>
      </c>
    </row>
    <row r="21" spans="1:9" ht="17.399999999999999" x14ac:dyDescent="0.3">
      <c r="A21" s="50">
        <v>1219</v>
      </c>
      <c r="B21" s="50" t="s">
        <v>450</v>
      </c>
      <c r="C21" s="50" t="s">
        <v>29</v>
      </c>
      <c r="D21" s="56">
        <v>12.688144008691211</v>
      </c>
      <c r="E21" s="50" t="s">
        <v>407</v>
      </c>
      <c r="F21" s="199"/>
      <c r="I21">
        <v>1</v>
      </c>
    </row>
    <row r="22" spans="1:9" ht="17.399999999999999" x14ac:dyDescent="0.3">
      <c r="A22" s="119">
        <v>1223</v>
      </c>
      <c r="B22" s="119" t="s">
        <v>447</v>
      </c>
      <c r="C22" s="119" t="s">
        <v>29</v>
      </c>
      <c r="D22" s="124">
        <v>8.5988910348512455</v>
      </c>
      <c r="E22" s="50" t="s">
        <v>407</v>
      </c>
      <c r="F22" s="199"/>
      <c r="I22">
        <f>52/315</f>
        <v>0.16507936507936508</v>
      </c>
    </row>
    <row r="23" spans="1:9" ht="17.399999999999999" x14ac:dyDescent="0.3">
      <c r="A23" s="119">
        <v>1224</v>
      </c>
      <c r="B23" s="119" t="s">
        <v>447</v>
      </c>
      <c r="C23" s="119"/>
      <c r="D23" s="124">
        <v>7.6489058496934801</v>
      </c>
      <c r="E23" s="50" t="s">
        <v>407</v>
      </c>
      <c r="F23" s="199"/>
      <c r="I23">
        <f>52/315</f>
        <v>0.16507936507936508</v>
      </c>
    </row>
    <row r="24" spans="1:9" ht="17.399999999999999" x14ac:dyDescent="0.3">
      <c r="A24" s="50">
        <v>1246</v>
      </c>
      <c r="B24" s="50" t="s">
        <v>449</v>
      </c>
      <c r="C24" s="50"/>
      <c r="D24" s="56">
        <v>123.84282366067265</v>
      </c>
      <c r="E24" s="50" t="s">
        <v>407</v>
      </c>
      <c r="F24" s="199"/>
      <c r="I24">
        <v>1</v>
      </c>
    </row>
    <row r="25" spans="1:9" ht="17.399999999999999" x14ac:dyDescent="0.3">
      <c r="A25" s="49">
        <v>1249</v>
      </c>
      <c r="B25" s="49" t="s">
        <v>86</v>
      </c>
      <c r="C25" s="49"/>
      <c r="D25" s="55">
        <v>22.275333811631707</v>
      </c>
      <c r="E25" s="49" t="s">
        <v>407</v>
      </c>
      <c r="F25" s="199"/>
      <c r="I25">
        <f>52/315</f>
        <v>0.16507936507936508</v>
      </c>
    </row>
    <row r="26" spans="1:9" ht="17.399999999999999" x14ac:dyDescent="0.3">
      <c r="A26" s="49">
        <v>1250</v>
      </c>
      <c r="B26" s="49" t="s">
        <v>7</v>
      </c>
      <c r="C26" s="49"/>
      <c r="D26" s="55">
        <v>11.474055963996742</v>
      </c>
      <c r="E26" s="49" t="s">
        <v>407</v>
      </c>
      <c r="F26" s="199"/>
      <c r="I26">
        <f>52/315</f>
        <v>0.16507936507936508</v>
      </c>
    </row>
    <row r="27" spans="1:9" ht="17.399999999999999" x14ac:dyDescent="0.3">
      <c r="A27" s="50">
        <v>1252</v>
      </c>
      <c r="B27" s="50" t="s">
        <v>448</v>
      </c>
      <c r="C27" s="50"/>
      <c r="D27" s="56">
        <v>30.333183833591548</v>
      </c>
      <c r="E27" s="50" t="s">
        <v>407</v>
      </c>
      <c r="F27" s="199"/>
      <c r="I27">
        <v>1</v>
      </c>
    </row>
    <row r="28" spans="1:9" ht="18" thickBot="1" x14ac:dyDescent="0.35">
      <c r="A28" s="49">
        <v>1253</v>
      </c>
      <c r="B28" s="49" t="s">
        <v>165</v>
      </c>
      <c r="C28" s="49" t="s">
        <v>337</v>
      </c>
      <c r="D28" s="55">
        <v>19.513864862263382</v>
      </c>
      <c r="E28" s="49" t="s">
        <v>407</v>
      </c>
      <c r="F28" s="199"/>
      <c r="I28">
        <f>52/315</f>
        <v>0.16507936507936508</v>
      </c>
    </row>
    <row r="29" spans="1:9" ht="18" thickBot="1" x14ac:dyDescent="0.35">
      <c r="A29" s="36"/>
      <c r="B29" s="36"/>
      <c r="C29" s="14"/>
      <c r="D29" s="40">
        <f>SUM(D18:D28)</f>
        <v>279.88453159170388</v>
      </c>
      <c r="E29" s="35"/>
      <c r="F29" s="187"/>
    </row>
    <row r="30" spans="1:9" ht="17.399999999999999" x14ac:dyDescent="0.3">
      <c r="A30" s="119">
        <v>1225</v>
      </c>
      <c r="B30" s="119" t="s">
        <v>447</v>
      </c>
      <c r="C30" s="119" t="s">
        <v>35</v>
      </c>
      <c r="D30" s="124">
        <v>7.6495169751470566</v>
      </c>
      <c r="E30" s="50" t="s">
        <v>407</v>
      </c>
      <c r="F30" s="205" t="s">
        <v>409</v>
      </c>
      <c r="I30">
        <f>52/315</f>
        <v>0.16507936507936508</v>
      </c>
    </row>
    <row r="31" spans="1:9" ht="17.399999999999999" x14ac:dyDescent="0.3">
      <c r="A31" s="119">
        <v>1226</v>
      </c>
      <c r="B31" s="119" t="s">
        <v>447</v>
      </c>
      <c r="C31" s="119" t="s">
        <v>35</v>
      </c>
      <c r="D31" s="124">
        <v>7.5688954860279649</v>
      </c>
      <c r="E31" s="50" t="s">
        <v>407</v>
      </c>
      <c r="F31" s="206"/>
      <c r="I31">
        <f>52/315</f>
        <v>0.16507936507936508</v>
      </c>
    </row>
    <row r="32" spans="1:9" ht="17.399999999999999" x14ac:dyDescent="0.3">
      <c r="A32" s="50">
        <v>1227</v>
      </c>
      <c r="B32" s="50" t="s">
        <v>446</v>
      </c>
      <c r="C32" s="50"/>
      <c r="D32" s="56">
        <v>23.689635923564058</v>
      </c>
      <c r="E32" s="50" t="s">
        <v>407</v>
      </c>
      <c r="F32" s="206"/>
      <c r="I32">
        <v>1</v>
      </c>
    </row>
    <row r="33" spans="1:9" ht="17.399999999999999" x14ac:dyDescent="0.3">
      <c r="A33" s="50">
        <v>1228</v>
      </c>
      <c r="B33" s="50" t="s">
        <v>445</v>
      </c>
      <c r="C33" s="50"/>
      <c r="D33" s="56">
        <v>18.866060641734794</v>
      </c>
      <c r="E33" s="50" t="s">
        <v>407</v>
      </c>
      <c r="F33" s="206"/>
      <c r="I33">
        <v>1</v>
      </c>
    </row>
    <row r="34" spans="1:9" ht="17.399999999999999" x14ac:dyDescent="0.3">
      <c r="A34" s="50">
        <v>1230</v>
      </c>
      <c r="B34" s="50" t="s">
        <v>444</v>
      </c>
      <c r="C34" s="50"/>
      <c r="D34" s="56">
        <v>21.797243900765633</v>
      </c>
      <c r="E34" s="50" t="s">
        <v>407</v>
      </c>
      <c r="F34" s="206"/>
      <c r="I34">
        <v>1</v>
      </c>
    </row>
    <row r="35" spans="1:9" ht="17.399999999999999" x14ac:dyDescent="0.3">
      <c r="A35" s="70">
        <v>1231</v>
      </c>
      <c r="B35" s="70" t="s">
        <v>443</v>
      </c>
      <c r="C35" s="70"/>
      <c r="D35" s="76">
        <v>22.658699289277216</v>
      </c>
      <c r="E35" s="49" t="s">
        <v>407</v>
      </c>
      <c r="F35" s="206"/>
      <c r="I35">
        <f>1/12</f>
        <v>8.3333333333333329E-2</v>
      </c>
    </row>
    <row r="36" spans="1:9" ht="17.399999999999999" x14ac:dyDescent="0.3">
      <c r="A36" s="49">
        <v>1232</v>
      </c>
      <c r="B36" s="49" t="s">
        <v>165</v>
      </c>
      <c r="C36" s="49" t="s">
        <v>337</v>
      </c>
      <c r="D36" s="55">
        <v>11.413419053524166</v>
      </c>
      <c r="E36" s="49" t="s">
        <v>407</v>
      </c>
      <c r="F36" s="206"/>
      <c r="I36">
        <f>52/315</f>
        <v>0.16507936507936508</v>
      </c>
    </row>
    <row r="37" spans="1:9" ht="17.399999999999999" x14ac:dyDescent="0.3">
      <c r="A37" s="49">
        <v>1233</v>
      </c>
      <c r="B37" s="49" t="s">
        <v>129</v>
      </c>
      <c r="C37" s="49"/>
      <c r="D37" s="55">
        <v>11.921910329950464</v>
      </c>
      <c r="E37" s="49" t="s">
        <v>407</v>
      </c>
      <c r="F37" s="206"/>
      <c r="I37">
        <f t="shared" ref="I37:I44" si="0">52/315</f>
        <v>0.16507936507936508</v>
      </c>
    </row>
    <row r="38" spans="1:9" ht="17.399999999999999" x14ac:dyDescent="0.3">
      <c r="A38" s="49">
        <v>1234</v>
      </c>
      <c r="B38" s="49" t="s">
        <v>129</v>
      </c>
      <c r="C38" s="49"/>
      <c r="D38" s="55">
        <v>11.262218334044528</v>
      </c>
      <c r="E38" s="49" t="s">
        <v>407</v>
      </c>
      <c r="F38" s="206"/>
      <c r="I38">
        <f t="shared" si="0"/>
        <v>0.16507936507936508</v>
      </c>
    </row>
    <row r="39" spans="1:9" ht="17.399999999999999" x14ac:dyDescent="0.3">
      <c r="A39" s="49">
        <v>1235</v>
      </c>
      <c r="B39" s="49" t="s">
        <v>7</v>
      </c>
      <c r="C39" s="49"/>
      <c r="D39" s="55">
        <v>12.736508806817444</v>
      </c>
      <c r="E39" s="49" t="s">
        <v>407</v>
      </c>
      <c r="F39" s="206"/>
      <c r="I39">
        <f t="shared" si="0"/>
        <v>0.16507936507936508</v>
      </c>
    </row>
    <row r="40" spans="1:9" ht="17.399999999999999" x14ac:dyDescent="0.3">
      <c r="A40" s="49">
        <v>1236</v>
      </c>
      <c r="B40" s="49" t="s">
        <v>7</v>
      </c>
      <c r="C40" s="49"/>
      <c r="D40" s="55">
        <v>11.602762546292286</v>
      </c>
      <c r="E40" s="49" t="s">
        <v>407</v>
      </c>
      <c r="F40" s="206"/>
      <c r="I40">
        <f t="shared" si="0"/>
        <v>0.16507936507936508</v>
      </c>
    </row>
    <row r="41" spans="1:9" ht="17.399999999999999" x14ac:dyDescent="0.3">
      <c r="A41" s="49">
        <v>1237</v>
      </c>
      <c r="B41" s="49" t="s">
        <v>129</v>
      </c>
      <c r="C41" s="49"/>
      <c r="D41" s="55">
        <v>12.590935080513809</v>
      </c>
      <c r="E41" s="49" t="s">
        <v>407</v>
      </c>
      <c r="F41" s="206"/>
      <c r="I41">
        <f t="shared" si="0"/>
        <v>0.16507936507936508</v>
      </c>
    </row>
    <row r="42" spans="1:9" ht="17.399999999999999" x14ac:dyDescent="0.3">
      <c r="A42" s="49">
        <v>1238</v>
      </c>
      <c r="B42" s="49" t="s">
        <v>7</v>
      </c>
      <c r="C42" s="49"/>
      <c r="D42" s="55">
        <v>17.252582489354076</v>
      </c>
      <c r="E42" s="49" t="s">
        <v>407</v>
      </c>
      <c r="F42" s="206"/>
      <c r="I42">
        <f t="shared" si="0"/>
        <v>0.16507936507936508</v>
      </c>
    </row>
    <row r="43" spans="1:9" ht="17.399999999999999" x14ac:dyDescent="0.3">
      <c r="A43" s="49">
        <v>1239</v>
      </c>
      <c r="B43" s="49" t="s">
        <v>7</v>
      </c>
      <c r="C43" s="49"/>
      <c r="D43" s="55">
        <v>12.43301728048729</v>
      </c>
      <c r="E43" s="49" t="s">
        <v>407</v>
      </c>
      <c r="F43" s="206"/>
      <c r="I43">
        <f t="shared" si="0"/>
        <v>0.16507936507936508</v>
      </c>
    </row>
    <row r="44" spans="1:9" ht="17.399999999999999" x14ac:dyDescent="0.3">
      <c r="A44" s="49">
        <v>1240</v>
      </c>
      <c r="B44" s="49" t="s">
        <v>86</v>
      </c>
      <c r="C44" s="49"/>
      <c r="D44" s="55">
        <v>16.203139690830657</v>
      </c>
      <c r="E44" s="49" t="s">
        <v>407</v>
      </c>
      <c r="F44" s="206"/>
      <c r="I44">
        <f t="shared" si="0"/>
        <v>0.16507936507936508</v>
      </c>
    </row>
    <row r="45" spans="1:9" ht="17.399999999999999" x14ac:dyDescent="0.3">
      <c r="A45" s="50">
        <v>1245</v>
      </c>
      <c r="B45" s="50" t="s">
        <v>442</v>
      </c>
      <c r="C45" s="50"/>
      <c r="D45" s="56">
        <v>134.61103292234768</v>
      </c>
      <c r="E45" s="50" t="s">
        <v>407</v>
      </c>
      <c r="F45" s="206"/>
      <c r="I45">
        <v>1</v>
      </c>
    </row>
    <row r="46" spans="1:9" ht="18" thickBot="1" x14ac:dyDescent="0.35">
      <c r="A46" s="50">
        <v>1255</v>
      </c>
      <c r="B46" s="50" t="s">
        <v>20</v>
      </c>
      <c r="C46" s="50"/>
      <c r="D46" s="56">
        <v>50.916448089973805</v>
      </c>
      <c r="E46" s="50" t="s">
        <v>407</v>
      </c>
      <c r="F46" s="206"/>
      <c r="I46">
        <v>1</v>
      </c>
    </row>
    <row r="47" spans="1:9" ht="18" thickBot="1" x14ac:dyDescent="0.35">
      <c r="A47" s="44"/>
      <c r="B47" s="36"/>
      <c r="C47" s="14"/>
      <c r="D47" s="43">
        <f>SUM(D30:D46)</f>
        <v>405.17402684065297</v>
      </c>
      <c r="E47" s="35"/>
      <c r="F47" s="212"/>
    </row>
    <row r="48" spans="1:9" ht="17.399999999999999" x14ac:dyDescent="0.3">
      <c r="A48" s="70">
        <v>1214</v>
      </c>
      <c r="B48" s="70" t="s">
        <v>89</v>
      </c>
      <c r="C48" s="70"/>
      <c r="D48" s="76">
        <v>7.6138389355701497</v>
      </c>
      <c r="E48" s="49" t="s">
        <v>53</v>
      </c>
      <c r="F48" s="205" t="s">
        <v>54</v>
      </c>
      <c r="I48">
        <f>1/12</f>
        <v>8.3333333333333329E-2</v>
      </c>
    </row>
    <row r="49" spans="1:9" ht="18" thickBot="1" x14ac:dyDescent="0.35">
      <c r="A49" s="53">
        <v>1215</v>
      </c>
      <c r="B49" s="53" t="s">
        <v>55</v>
      </c>
      <c r="C49" s="53"/>
      <c r="D49" s="58">
        <v>7.8943044544469885</v>
      </c>
      <c r="E49" s="53" t="s">
        <v>53</v>
      </c>
      <c r="F49" s="206"/>
      <c r="I49">
        <v>0</v>
      </c>
    </row>
    <row r="50" spans="1:9" ht="18" thickBot="1" x14ac:dyDescent="0.35">
      <c r="A50" s="41"/>
      <c r="B50" s="38"/>
      <c r="C50" s="42"/>
      <c r="D50" s="40">
        <f>SUM(D48:D49)</f>
        <v>15.508143390017139</v>
      </c>
      <c r="E50" s="39"/>
      <c r="F50" s="207"/>
    </row>
    <row r="51" spans="1:9" ht="18" thickBot="1" x14ac:dyDescent="0.35">
      <c r="A51" s="50">
        <v>1251</v>
      </c>
      <c r="B51" s="50" t="s">
        <v>441</v>
      </c>
      <c r="C51" s="50"/>
      <c r="D51" s="56">
        <v>9.7287608039683811</v>
      </c>
      <c r="E51" s="50" t="s">
        <v>153</v>
      </c>
      <c r="F51" s="205" t="s">
        <v>440</v>
      </c>
      <c r="I51">
        <v>1</v>
      </c>
    </row>
    <row r="52" spans="1:9" ht="18" thickBot="1" x14ac:dyDescent="0.35">
      <c r="A52" s="41"/>
      <c r="B52" s="38"/>
      <c r="C52" s="37"/>
      <c r="D52" s="40">
        <f>SUM(D51)</f>
        <v>9.7287608039683811</v>
      </c>
      <c r="E52" s="39"/>
      <c r="F52" s="207"/>
    </row>
    <row r="53" spans="1:9" ht="17.399999999999999" x14ac:dyDescent="0.3">
      <c r="C53" s="174" t="s">
        <v>56</v>
      </c>
      <c r="D53" s="173">
        <f>SUM(D4,D5,D6,D7,D8,D9,D10,D11,D12,D13,D14,D15,D16,D18,D19,D20,D21,D22,D23,D24,D25,D26,D27,D28,D30,D31,D32,D33,D34,D35)+SUM(D36,D37,D38,D39,D40,D41,D42,D43,D44,D45,D46,D48,D49,D51)</f>
        <v>923.14575025648696</v>
      </c>
    </row>
    <row r="54" spans="1:9" ht="28.8" x14ac:dyDescent="0.3">
      <c r="C54" s="165" t="s">
        <v>961</v>
      </c>
      <c r="D54" s="166">
        <f>(SUM(I:I))/COUNTA(I:I)</f>
        <v>0.57321428571428545</v>
      </c>
    </row>
  </sheetData>
  <mergeCells count="12">
    <mergeCell ref="G2:H2"/>
    <mergeCell ref="A1:F1"/>
    <mergeCell ref="F4:F17"/>
    <mergeCell ref="F18:F29"/>
    <mergeCell ref="F30:F47"/>
    <mergeCell ref="F48:F50"/>
    <mergeCell ref="F51:F52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57363-4BCE-424F-9AB5-5F1F8BA01D5B}">
  <sheetPr codeName="Feuil35"/>
  <dimension ref="A1:I88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41.33203125" bestFit="1" customWidth="1"/>
    <col min="3" max="3" width="29" bestFit="1" customWidth="1"/>
    <col min="4" max="4" width="17.33203125" style="12" bestFit="1" customWidth="1"/>
    <col min="5" max="5" width="26.33203125" hidden="1" customWidth="1"/>
    <col min="6" max="6" width="49.44140625" bestFit="1" customWidth="1"/>
    <col min="7" max="7" width="3.8867187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51" customHeight="1" x14ac:dyDescent="0.3">
      <c r="A3" s="199"/>
      <c r="B3" s="199"/>
      <c r="C3" s="199"/>
      <c r="D3" s="200"/>
      <c r="E3" s="84" t="s">
        <v>5</v>
      </c>
      <c r="F3" s="84" t="s">
        <v>6</v>
      </c>
      <c r="G3" s="50"/>
      <c r="H3" s="52" t="s">
        <v>653</v>
      </c>
    </row>
    <row r="4" spans="1:9" ht="17.399999999999999" x14ac:dyDescent="0.3">
      <c r="A4" s="50">
        <v>1211</v>
      </c>
      <c r="B4" s="50" t="s">
        <v>505</v>
      </c>
      <c r="C4" s="50"/>
      <c r="D4" s="56">
        <v>8.2470279283586336</v>
      </c>
      <c r="E4" s="50" t="s">
        <v>8</v>
      </c>
      <c r="F4" s="199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1222</v>
      </c>
      <c r="B5" s="50" t="s">
        <v>455</v>
      </c>
      <c r="C5" s="50"/>
      <c r="D5" s="56">
        <v>6.7564676211586105</v>
      </c>
      <c r="E5" s="50" t="s">
        <v>8</v>
      </c>
      <c r="F5" s="199"/>
      <c r="G5" s="51"/>
      <c r="H5" s="52" t="s">
        <v>654</v>
      </c>
      <c r="I5">
        <v>1</v>
      </c>
    </row>
    <row r="6" spans="1:9" ht="17.399999999999999" x14ac:dyDescent="0.3">
      <c r="A6" s="50">
        <v>1223</v>
      </c>
      <c r="B6" s="50" t="s">
        <v>79</v>
      </c>
      <c r="C6" s="50"/>
      <c r="D6" s="56">
        <v>2.2662899999990311</v>
      </c>
      <c r="E6" s="50" t="s">
        <v>8</v>
      </c>
      <c r="F6" s="199"/>
      <c r="G6" s="53"/>
      <c r="H6" s="52" t="s">
        <v>655</v>
      </c>
      <c r="I6">
        <v>1</v>
      </c>
    </row>
    <row r="7" spans="1:9" ht="17.399999999999999" x14ac:dyDescent="0.3">
      <c r="A7" s="50">
        <v>1224</v>
      </c>
      <c r="B7" s="50" t="s">
        <v>79</v>
      </c>
      <c r="C7" s="50"/>
      <c r="D7" s="56">
        <v>1.3067999999990993</v>
      </c>
      <c r="E7" s="50" t="s">
        <v>8</v>
      </c>
      <c r="F7" s="199"/>
      <c r="I7">
        <v>1</v>
      </c>
    </row>
    <row r="8" spans="1:9" ht="17.399999999999999" x14ac:dyDescent="0.3">
      <c r="A8" s="50">
        <v>1225</v>
      </c>
      <c r="B8" s="50" t="s">
        <v>79</v>
      </c>
      <c r="C8" s="50"/>
      <c r="D8" s="56">
        <v>1.3029611154066731</v>
      </c>
      <c r="E8" s="50" t="s">
        <v>8</v>
      </c>
      <c r="F8" s="199"/>
      <c r="I8">
        <v>1</v>
      </c>
    </row>
    <row r="9" spans="1:9" ht="17.399999999999999" x14ac:dyDescent="0.3">
      <c r="A9" s="50">
        <v>1226</v>
      </c>
      <c r="B9" s="50" t="s">
        <v>454</v>
      </c>
      <c r="C9" s="50"/>
      <c r="D9" s="56">
        <v>7.6488928292257761</v>
      </c>
      <c r="E9" s="50" t="s">
        <v>8</v>
      </c>
      <c r="F9" s="199"/>
      <c r="I9">
        <v>1</v>
      </c>
    </row>
    <row r="10" spans="1:9" ht="17.399999999999999" x14ac:dyDescent="0.3">
      <c r="A10" s="50">
        <v>1227</v>
      </c>
      <c r="B10" s="50" t="s">
        <v>81</v>
      </c>
      <c r="C10" s="50"/>
      <c r="D10" s="56">
        <v>1.986273508899268</v>
      </c>
      <c r="E10" s="50" t="s">
        <v>8</v>
      </c>
      <c r="F10" s="199"/>
      <c r="I10">
        <v>1</v>
      </c>
    </row>
    <row r="11" spans="1:9" ht="17.399999999999999" x14ac:dyDescent="0.3">
      <c r="A11" s="49">
        <v>1228</v>
      </c>
      <c r="B11" s="49" t="s">
        <v>436</v>
      </c>
      <c r="C11" s="49"/>
      <c r="D11" s="55">
        <v>7.0123315642337287</v>
      </c>
      <c r="E11" s="49" t="s">
        <v>8</v>
      </c>
      <c r="F11" s="199"/>
      <c r="I11">
        <f>52/315</f>
        <v>0.16507936507936508</v>
      </c>
    </row>
    <row r="12" spans="1:9" ht="17.399999999999999" x14ac:dyDescent="0.3">
      <c r="A12" s="50">
        <v>1230</v>
      </c>
      <c r="B12" s="50" t="s">
        <v>504</v>
      </c>
      <c r="C12" s="50"/>
      <c r="D12" s="56">
        <v>37.559690206554528</v>
      </c>
      <c r="E12" s="50" t="s">
        <v>8</v>
      </c>
      <c r="F12" s="199"/>
      <c r="I12">
        <v>1</v>
      </c>
    </row>
    <row r="13" spans="1:9" ht="17.399999999999999" x14ac:dyDescent="0.3">
      <c r="A13" s="50">
        <v>1237</v>
      </c>
      <c r="B13" s="50" t="s">
        <v>22</v>
      </c>
      <c r="C13" s="50"/>
      <c r="D13" s="56">
        <v>3.0533523960502116</v>
      </c>
      <c r="E13" s="50" t="s">
        <v>8</v>
      </c>
      <c r="F13" s="199"/>
      <c r="I13">
        <v>1</v>
      </c>
    </row>
    <row r="14" spans="1:9" ht="17.399999999999999" x14ac:dyDescent="0.3">
      <c r="A14" s="50">
        <v>1245</v>
      </c>
      <c r="B14" s="50" t="s">
        <v>503</v>
      </c>
      <c r="C14" s="50" t="s">
        <v>502</v>
      </c>
      <c r="D14" s="56">
        <v>26.128763781084785</v>
      </c>
      <c r="E14" s="50" t="s">
        <v>8</v>
      </c>
      <c r="F14" s="199"/>
      <c r="I14">
        <v>1</v>
      </c>
    </row>
    <row r="15" spans="1:9" ht="17.399999999999999" x14ac:dyDescent="0.3">
      <c r="A15" s="50">
        <v>1246</v>
      </c>
      <c r="B15" s="50" t="s">
        <v>501</v>
      </c>
      <c r="C15" s="50"/>
      <c r="D15" s="56">
        <v>2.4489282770580707</v>
      </c>
      <c r="E15" s="50" t="s">
        <v>8</v>
      </c>
      <c r="F15" s="199"/>
      <c r="I15">
        <v>1</v>
      </c>
    </row>
    <row r="16" spans="1:9" ht="17.399999999999999" x14ac:dyDescent="0.3">
      <c r="A16" s="50">
        <v>1248</v>
      </c>
      <c r="B16" s="50" t="s">
        <v>497</v>
      </c>
      <c r="C16" s="50"/>
      <c r="D16" s="56">
        <v>70.4292037742145</v>
      </c>
      <c r="E16" s="50" t="s">
        <v>8</v>
      </c>
      <c r="F16" s="199"/>
      <c r="I16">
        <v>1</v>
      </c>
    </row>
    <row r="17" spans="1:9" ht="17.399999999999999" x14ac:dyDescent="0.3">
      <c r="A17" s="53">
        <v>1249</v>
      </c>
      <c r="B17" s="53" t="s">
        <v>500</v>
      </c>
      <c r="C17" s="53" t="s">
        <v>499</v>
      </c>
      <c r="D17" s="58">
        <v>18.631452727968298</v>
      </c>
      <c r="E17" s="53" t="s">
        <v>8</v>
      </c>
      <c r="F17" s="199"/>
      <c r="I17">
        <v>0</v>
      </c>
    </row>
    <row r="18" spans="1:9" ht="17.399999999999999" x14ac:dyDescent="0.3">
      <c r="A18" s="49">
        <v>1250</v>
      </c>
      <c r="B18" s="49" t="s">
        <v>315</v>
      </c>
      <c r="C18" s="49"/>
      <c r="D18" s="55">
        <v>20.521206251582239</v>
      </c>
      <c r="E18" s="49" t="s">
        <v>8</v>
      </c>
      <c r="F18" s="199"/>
      <c r="I18">
        <f>52/315</f>
        <v>0.16507936507936508</v>
      </c>
    </row>
    <row r="19" spans="1:9" ht="17.399999999999999" x14ac:dyDescent="0.3">
      <c r="A19" s="50">
        <v>1252</v>
      </c>
      <c r="B19" s="50" t="s">
        <v>498</v>
      </c>
      <c r="C19" s="50"/>
      <c r="D19" s="56">
        <v>15.329007783303716</v>
      </c>
      <c r="E19" s="50" t="s">
        <v>8</v>
      </c>
      <c r="F19" s="199"/>
      <c r="I19">
        <v>1</v>
      </c>
    </row>
    <row r="20" spans="1:9" ht="17.399999999999999" x14ac:dyDescent="0.3">
      <c r="A20" s="120">
        <v>1254</v>
      </c>
      <c r="B20" s="120" t="s">
        <v>495</v>
      </c>
      <c r="C20" s="120" t="s">
        <v>309</v>
      </c>
      <c r="D20" s="125">
        <v>12.226641431039086</v>
      </c>
      <c r="E20" s="50" t="s">
        <v>8</v>
      </c>
      <c r="F20" s="199"/>
      <c r="I20">
        <v>1</v>
      </c>
    </row>
    <row r="21" spans="1:9" ht="17.399999999999999" x14ac:dyDescent="0.3">
      <c r="A21" s="50">
        <v>1255</v>
      </c>
      <c r="B21" s="50" t="s">
        <v>494</v>
      </c>
      <c r="C21" s="50"/>
      <c r="D21" s="56">
        <v>3.703040501196452</v>
      </c>
      <c r="E21" s="50" t="s">
        <v>8</v>
      </c>
      <c r="F21" s="199"/>
      <c r="I21">
        <v>1</v>
      </c>
    </row>
    <row r="22" spans="1:9" ht="17.399999999999999" x14ac:dyDescent="0.3">
      <c r="A22" s="50">
        <v>1256</v>
      </c>
      <c r="B22" s="50" t="s">
        <v>81</v>
      </c>
      <c r="C22" s="50"/>
      <c r="D22" s="56">
        <v>6.0987991321299857</v>
      </c>
      <c r="E22" s="50" t="s">
        <v>8</v>
      </c>
      <c r="F22" s="199"/>
      <c r="I22">
        <v>1</v>
      </c>
    </row>
    <row r="23" spans="1:9" ht="17.399999999999999" x14ac:dyDescent="0.3">
      <c r="A23" s="50">
        <v>1257</v>
      </c>
      <c r="B23" s="50" t="s">
        <v>81</v>
      </c>
      <c r="C23" s="50"/>
      <c r="D23" s="56">
        <v>2.6004316684415363</v>
      </c>
      <c r="E23" s="50" t="s">
        <v>8</v>
      </c>
      <c r="F23" s="199"/>
      <c r="I23">
        <v>1</v>
      </c>
    </row>
    <row r="24" spans="1:9" ht="17.399999999999999" x14ac:dyDescent="0.3">
      <c r="A24" s="50">
        <v>1260</v>
      </c>
      <c r="B24" s="50" t="s">
        <v>497</v>
      </c>
      <c r="C24" s="50"/>
      <c r="D24" s="56">
        <v>64.284112324387479</v>
      </c>
      <c r="E24" s="50" t="s">
        <v>8</v>
      </c>
      <c r="F24" s="199"/>
      <c r="I24">
        <v>1</v>
      </c>
    </row>
    <row r="25" spans="1:9" ht="17.399999999999999" x14ac:dyDescent="0.3">
      <c r="A25" s="50">
        <v>1263</v>
      </c>
      <c r="B25" s="50" t="s">
        <v>496</v>
      </c>
      <c r="C25" s="50"/>
      <c r="D25" s="56">
        <v>4.3567072242830562</v>
      </c>
      <c r="E25" s="50" t="s">
        <v>8</v>
      </c>
      <c r="F25" s="199"/>
      <c r="I25">
        <v>1</v>
      </c>
    </row>
    <row r="26" spans="1:9" ht="17.399999999999999" x14ac:dyDescent="0.3">
      <c r="A26" s="50">
        <v>1264</v>
      </c>
      <c r="B26" s="50" t="s">
        <v>50</v>
      </c>
      <c r="C26" s="50"/>
      <c r="D26" s="56">
        <v>6.3240316870905211</v>
      </c>
      <c r="E26" s="50" t="s">
        <v>8</v>
      </c>
      <c r="F26" s="199"/>
      <c r="I26">
        <v>1</v>
      </c>
    </row>
    <row r="27" spans="1:9" ht="17.399999999999999" x14ac:dyDescent="0.3">
      <c r="A27" s="50">
        <v>1265</v>
      </c>
      <c r="B27" s="50" t="s">
        <v>79</v>
      </c>
      <c r="C27" s="50"/>
      <c r="D27" s="56">
        <v>1.1700000000000328</v>
      </c>
      <c r="E27" s="50" t="s">
        <v>8</v>
      </c>
      <c r="F27" s="199"/>
      <c r="I27">
        <v>1</v>
      </c>
    </row>
    <row r="28" spans="1:9" ht="17.399999999999999" x14ac:dyDescent="0.3">
      <c r="A28" s="50">
        <v>1266</v>
      </c>
      <c r="B28" s="50" t="s">
        <v>79</v>
      </c>
      <c r="C28" s="50"/>
      <c r="D28" s="56">
        <v>1.1627999999992349</v>
      </c>
      <c r="E28" s="50" t="s">
        <v>8</v>
      </c>
      <c r="F28" s="199"/>
      <c r="I28">
        <v>1</v>
      </c>
    </row>
    <row r="29" spans="1:9" ht="17.399999999999999" x14ac:dyDescent="0.3">
      <c r="A29" s="50">
        <v>1267</v>
      </c>
      <c r="B29" s="50" t="s">
        <v>79</v>
      </c>
      <c r="C29" s="50"/>
      <c r="D29" s="56">
        <v>1.9165029442256811</v>
      </c>
      <c r="E29" s="50" t="s">
        <v>8</v>
      </c>
      <c r="F29" s="199"/>
      <c r="I29">
        <v>1</v>
      </c>
    </row>
    <row r="30" spans="1:9" ht="17.399999999999999" x14ac:dyDescent="0.3">
      <c r="A30" s="120">
        <v>1268</v>
      </c>
      <c r="B30" s="120" t="s">
        <v>495</v>
      </c>
      <c r="C30" s="120"/>
      <c r="D30" s="125">
        <v>19.30191325690042</v>
      </c>
      <c r="E30" s="50" t="s">
        <v>8</v>
      </c>
      <c r="F30" s="199"/>
      <c r="I30">
        <v>1</v>
      </c>
    </row>
    <row r="31" spans="1:9" ht="17.399999999999999" x14ac:dyDescent="0.3">
      <c r="A31" s="50">
        <v>1269</v>
      </c>
      <c r="B31" s="50" t="s">
        <v>494</v>
      </c>
      <c r="C31" s="50"/>
      <c r="D31" s="56">
        <v>2.798113494348808</v>
      </c>
      <c r="E31" s="50" t="s">
        <v>8</v>
      </c>
      <c r="F31" s="199"/>
      <c r="I31">
        <v>1</v>
      </c>
    </row>
    <row r="32" spans="1:9" ht="17.399999999999999" x14ac:dyDescent="0.3">
      <c r="A32" s="50">
        <v>1270</v>
      </c>
      <c r="B32" s="50" t="s">
        <v>494</v>
      </c>
      <c r="C32" s="50"/>
      <c r="D32" s="56">
        <v>3.6402366941249844</v>
      </c>
      <c r="E32" s="50" t="s">
        <v>8</v>
      </c>
      <c r="F32" s="199"/>
      <c r="I32">
        <v>1</v>
      </c>
    </row>
    <row r="33" spans="1:9" ht="17.399999999999999" x14ac:dyDescent="0.3">
      <c r="A33" s="50">
        <v>1281</v>
      </c>
      <c r="B33" s="50" t="s">
        <v>493</v>
      </c>
      <c r="C33" s="50"/>
      <c r="D33" s="56">
        <v>22.969581086504899</v>
      </c>
      <c r="E33" s="50" t="s">
        <v>8</v>
      </c>
      <c r="F33" s="199"/>
      <c r="I33">
        <v>1</v>
      </c>
    </row>
    <row r="34" spans="1:9" ht="17.399999999999999" x14ac:dyDescent="0.3">
      <c r="A34" s="50">
        <v>1288</v>
      </c>
      <c r="B34" s="50" t="s">
        <v>242</v>
      </c>
      <c r="C34" s="50" t="s">
        <v>466</v>
      </c>
      <c r="D34" s="56">
        <v>8.0309720064507122</v>
      </c>
      <c r="E34" s="50" t="s">
        <v>8</v>
      </c>
      <c r="F34" s="199"/>
      <c r="I34">
        <v>1</v>
      </c>
    </row>
    <row r="35" spans="1:9" ht="17.399999999999999" x14ac:dyDescent="0.3">
      <c r="A35" s="50">
        <v>1291</v>
      </c>
      <c r="B35" s="50" t="s">
        <v>16</v>
      </c>
      <c r="C35" s="50"/>
      <c r="D35" s="56">
        <v>4.3433833131270969</v>
      </c>
      <c r="E35" s="50" t="s">
        <v>8</v>
      </c>
      <c r="F35" s="199"/>
      <c r="I35">
        <v>1</v>
      </c>
    </row>
    <row r="36" spans="1:9" ht="17.399999999999999" x14ac:dyDescent="0.3">
      <c r="A36" s="84"/>
      <c r="B36" s="84"/>
      <c r="C36" s="84"/>
      <c r="D36" s="4">
        <f>SUM(D4:D35)</f>
        <v>395.55591652934714</v>
      </c>
      <c r="E36" s="84"/>
      <c r="F36" s="199"/>
    </row>
    <row r="37" spans="1:9" ht="17.399999999999999" x14ac:dyDescent="0.3">
      <c r="A37" s="53">
        <v>1262</v>
      </c>
      <c r="B37" s="53" t="s">
        <v>492</v>
      </c>
      <c r="C37" s="53"/>
      <c r="D37" s="58">
        <v>6.5626828980394611</v>
      </c>
      <c r="E37" s="53" t="s">
        <v>74</v>
      </c>
      <c r="F37" s="199" t="s">
        <v>73</v>
      </c>
      <c r="I37">
        <v>0</v>
      </c>
    </row>
    <row r="38" spans="1:9" ht="17.399999999999999" x14ac:dyDescent="0.3">
      <c r="A38" s="84"/>
      <c r="B38" s="84"/>
      <c r="C38" s="84"/>
      <c r="D38" s="4">
        <f>SUM(D37)</f>
        <v>6.5626828980394611</v>
      </c>
      <c r="E38" s="84"/>
      <c r="F38" s="199"/>
    </row>
    <row r="39" spans="1:9" ht="17.399999999999999" x14ac:dyDescent="0.3">
      <c r="A39" s="50">
        <v>1212</v>
      </c>
      <c r="B39" s="50" t="s">
        <v>490</v>
      </c>
      <c r="C39" s="50"/>
      <c r="D39" s="56">
        <v>25.157815675442038</v>
      </c>
      <c r="E39" s="50" t="s">
        <v>39</v>
      </c>
      <c r="F39" s="199" t="s">
        <v>69</v>
      </c>
      <c r="I39">
        <v>1</v>
      </c>
    </row>
    <row r="40" spans="1:9" ht="17.399999999999999" x14ac:dyDescent="0.3">
      <c r="A40" s="50">
        <v>1213</v>
      </c>
      <c r="B40" s="50" t="s">
        <v>491</v>
      </c>
      <c r="C40" s="50"/>
      <c r="D40" s="56">
        <v>16.180803513388756</v>
      </c>
      <c r="E40" s="50" t="s">
        <v>39</v>
      </c>
      <c r="F40" s="199"/>
      <c r="I40">
        <v>1</v>
      </c>
    </row>
    <row r="41" spans="1:9" ht="17.399999999999999" x14ac:dyDescent="0.3">
      <c r="A41" s="50">
        <v>1215</v>
      </c>
      <c r="B41" s="50" t="s">
        <v>490</v>
      </c>
      <c r="C41" s="50"/>
      <c r="D41" s="56">
        <v>66.115437533089874</v>
      </c>
      <c r="E41" s="50" t="s">
        <v>39</v>
      </c>
      <c r="F41" s="199"/>
      <c r="I41">
        <v>1</v>
      </c>
    </row>
    <row r="42" spans="1:9" ht="17.399999999999999" x14ac:dyDescent="0.3">
      <c r="A42" s="50">
        <v>1216</v>
      </c>
      <c r="B42" s="50" t="s">
        <v>489</v>
      </c>
      <c r="C42" s="50"/>
      <c r="D42" s="56">
        <v>9.2119009468579023</v>
      </c>
      <c r="E42" s="50" t="s">
        <v>39</v>
      </c>
      <c r="F42" s="199"/>
      <c r="I42">
        <v>1</v>
      </c>
    </row>
    <row r="43" spans="1:9" ht="17.399999999999999" x14ac:dyDescent="0.3">
      <c r="A43" s="50">
        <v>1217</v>
      </c>
      <c r="B43" s="50" t="s">
        <v>488</v>
      </c>
      <c r="C43" s="50"/>
      <c r="D43" s="56">
        <v>9.2544000000001869</v>
      </c>
      <c r="E43" s="50" t="s">
        <v>39</v>
      </c>
      <c r="F43" s="199"/>
      <c r="I43">
        <v>1</v>
      </c>
    </row>
    <row r="44" spans="1:9" ht="17.399999999999999" x14ac:dyDescent="0.3">
      <c r="A44" s="50">
        <v>1218</v>
      </c>
      <c r="B44" s="50" t="s">
        <v>487</v>
      </c>
      <c r="C44" s="50"/>
      <c r="D44" s="56">
        <v>9.2015000000001805</v>
      </c>
      <c r="E44" s="50" t="s">
        <v>39</v>
      </c>
      <c r="F44" s="199"/>
      <c r="I44">
        <v>1</v>
      </c>
    </row>
    <row r="45" spans="1:9" ht="17.399999999999999" x14ac:dyDescent="0.3">
      <c r="A45" s="50">
        <v>1219</v>
      </c>
      <c r="B45" s="50" t="s">
        <v>486</v>
      </c>
      <c r="C45" s="50"/>
      <c r="D45" s="56">
        <v>8.9470043889194084</v>
      </c>
      <c r="E45" s="50" t="s">
        <v>39</v>
      </c>
      <c r="F45" s="199"/>
      <c r="I45">
        <v>1</v>
      </c>
    </row>
    <row r="46" spans="1:9" ht="17.399999999999999" x14ac:dyDescent="0.3">
      <c r="A46" s="50">
        <v>1220</v>
      </c>
      <c r="B46" s="50" t="s">
        <v>95</v>
      </c>
      <c r="C46" s="50" t="s">
        <v>485</v>
      </c>
      <c r="D46" s="56">
        <v>225.59425935490751</v>
      </c>
      <c r="E46" s="50" t="s">
        <v>39</v>
      </c>
      <c r="F46" s="199"/>
      <c r="I46">
        <v>1</v>
      </c>
    </row>
    <row r="47" spans="1:9" ht="17.399999999999999" x14ac:dyDescent="0.3">
      <c r="A47" s="50">
        <v>1221</v>
      </c>
      <c r="B47" s="50" t="s">
        <v>484</v>
      </c>
      <c r="C47" s="50"/>
      <c r="D47" s="56">
        <v>13.602873763865437</v>
      </c>
      <c r="E47" s="50" t="s">
        <v>39</v>
      </c>
      <c r="F47" s="199"/>
      <c r="I47">
        <v>1</v>
      </c>
    </row>
    <row r="48" spans="1:9" ht="17.399999999999999" x14ac:dyDescent="0.3">
      <c r="A48" s="50">
        <v>1229</v>
      </c>
      <c r="B48" s="50" t="s">
        <v>95</v>
      </c>
      <c r="C48" s="50" t="s">
        <v>410</v>
      </c>
      <c r="D48" s="56">
        <v>56.713188015509367</v>
      </c>
      <c r="E48" s="50" t="s">
        <v>39</v>
      </c>
      <c r="F48" s="199"/>
      <c r="I48">
        <v>1</v>
      </c>
    </row>
    <row r="49" spans="1:9" ht="17.399999999999999" x14ac:dyDescent="0.3">
      <c r="A49" s="50">
        <v>1231</v>
      </c>
      <c r="B49" s="50" t="s">
        <v>483</v>
      </c>
      <c r="C49" s="50"/>
      <c r="D49" s="56">
        <v>29.859247210393153</v>
      </c>
      <c r="E49" s="50" t="s">
        <v>39</v>
      </c>
      <c r="F49" s="199"/>
      <c r="I49">
        <v>1</v>
      </c>
    </row>
    <row r="50" spans="1:9" ht="17.399999999999999" x14ac:dyDescent="0.3">
      <c r="A50" s="50">
        <v>1232</v>
      </c>
      <c r="B50" s="50" t="s">
        <v>95</v>
      </c>
      <c r="C50" s="50" t="s">
        <v>482</v>
      </c>
      <c r="D50" s="56">
        <v>140.51785775567402</v>
      </c>
      <c r="E50" s="50" t="s">
        <v>39</v>
      </c>
      <c r="F50" s="199"/>
      <c r="I50">
        <v>1</v>
      </c>
    </row>
    <row r="51" spans="1:9" ht="17.399999999999999" x14ac:dyDescent="0.3">
      <c r="A51" s="50">
        <v>1233</v>
      </c>
      <c r="B51" s="50" t="s">
        <v>138</v>
      </c>
      <c r="C51" s="50"/>
      <c r="D51" s="56">
        <v>110.34213523404196</v>
      </c>
      <c r="E51" s="50" t="s">
        <v>39</v>
      </c>
      <c r="F51" s="199"/>
      <c r="I51">
        <v>1</v>
      </c>
    </row>
    <row r="52" spans="1:9" ht="17.399999999999999" x14ac:dyDescent="0.3">
      <c r="A52" s="50">
        <v>1234</v>
      </c>
      <c r="B52" s="50" t="s">
        <v>481</v>
      </c>
      <c r="C52" s="50"/>
      <c r="D52" s="56">
        <v>12.842011505622201</v>
      </c>
      <c r="E52" s="50" t="s">
        <v>39</v>
      </c>
      <c r="F52" s="199"/>
      <c r="I52">
        <v>1</v>
      </c>
    </row>
    <row r="53" spans="1:9" ht="17.399999999999999" x14ac:dyDescent="0.3">
      <c r="A53" s="49">
        <v>1235</v>
      </c>
      <c r="B53" s="49" t="s">
        <v>480</v>
      </c>
      <c r="C53" s="49"/>
      <c r="D53" s="55">
        <v>10.570944000001871</v>
      </c>
      <c r="E53" s="49" t="s">
        <v>39</v>
      </c>
      <c r="F53" s="199"/>
      <c r="I53">
        <f>52/315</f>
        <v>0.16507936507936508</v>
      </c>
    </row>
    <row r="54" spans="1:9" ht="17.399999999999999" x14ac:dyDescent="0.3">
      <c r="A54" s="49">
        <v>1236</v>
      </c>
      <c r="B54" s="49" t="s">
        <v>436</v>
      </c>
      <c r="C54" s="49"/>
      <c r="D54" s="55">
        <v>7.0961161659235428</v>
      </c>
      <c r="E54" s="49" t="s">
        <v>39</v>
      </c>
      <c r="F54" s="199"/>
      <c r="I54">
        <f t="shared" ref="I54:I57" si="0">52/315</f>
        <v>0.16507936507936508</v>
      </c>
    </row>
    <row r="55" spans="1:9" ht="17.399999999999999" x14ac:dyDescent="0.3">
      <c r="A55" s="49">
        <v>1239</v>
      </c>
      <c r="B55" s="49" t="s">
        <v>51</v>
      </c>
      <c r="C55" s="49"/>
      <c r="D55" s="55">
        <v>3.2304777702915803</v>
      </c>
      <c r="E55" s="49" t="s">
        <v>39</v>
      </c>
      <c r="F55" s="199"/>
      <c r="I55">
        <f t="shared" si="0"/>
        <v>0.16507936507936508</v>
      </c>
    </row>
    <row r="56" spans="1:9" ht="17.399999999999999" x14ac:dyDescent="0.3">
      <c r="A56" s="49">
        <v>1240</v>
      </c>
      <c r="B56" s="49" t="s">
        <v>479</v>
      </c>
      <c r="C56" s="49"/>
      <c r="D56" s="55">
        <v>11.671991514299579</v>
      </c>
      <c r="E56" s="49" t="s">
        <v>39</v>
      </c>
      <c r="F56" s="199"/>
      <c r="I56">
        <f t="shared" si="0"/>
        <v>0.16507936507936508</v>
      </c>
    </row>
    <row r="57" spans="1:9" ht="17.399999999999999" x14ac:dyDescent="0.3">
      <c r="A57" s="49">
        <v>1247</v>
      </c>
      <c r="B57" s="49" t="s">
        <v>478</v>
      </c>
      <c r="C57" s="49"/>
      <c r="D57" s="55">
        <v>46.139194877850279</v>
      </c>
      <c r="E57" s="49" t="s">
        <v>39</v>
      </c>
      <c r="F57" s="199"/>
      <c r="I57">
        <f t="shared" si="0"/>
        <v>0.16507936507936508</v>
      </c>
    </row>
    <row r="58" spans="1:9" ht="17.399999999999999" x14ac:dyDescent="0.3">
      <c r="A58" s="121">
        <v>1253</v>
      </c>
      <c r="B58" s="121" t="s">
        <v>477</v>
      </c>
      <c r="C58" s="121"/>
      <c r="D58" s="126">
        <v>15.291578425206474</v>
      </c>
      <c r="E58" s="49" t="s">
        <v>39</v>
      </c>
      <c r="F58" s="199"/>
      <c r="I58">
        <f>12/315</f>
        <v>3.8095238095238099E-2</v>
      </c>
    </row>
    <row r="59" spans="1:9" ht="17.399999999999999" x14ac:dyDescent="0.3">
      <c r="A59" s="50">
        <v>1259</v>
      </c>
      <c r="B59" s="50" t="s">
        <v>235</v>
      </c>
      <c r="C59" s="50"/>
      <c r="D59" s="56">
        <v>13.176687071394001</v>
      </c>
      <c r="E59" s="50" t="s">
        <v>39</v>
      </c>
      <c r="F59" s="199"/>
      <c r="I59">
        <v>1</v>
      </c>
    </row>
    <row r="60" spans="1:9" ht="17.399999999999999" x14ac:dyDescent="0.3">
      <c r="A60" s="121">
        <v>1271</v>
      </c>
      <c r="B60" s="121" t="s">
        <v>476</v>
      </c>
      <c r="C60" s="121"/>
      <c r="D60" s="126">
        <v>40.379762596776146</v>
      </c>
      <c r="E60" s="49" t="s">
        <v>39</v>
      </c>
      <c r="F60" s="199"/>
      <c r="I60">
        <f>12/315</f>
        <v>3.8095238095238099E-2</v>
      </c>
    </row>
    <row r="61" spans="1:9" ht="17.399999999999999" x14ac:dyDescent="0.3">
      <c r="A61" s="49">
        <v>1276</v>
      </c>
      <c r="B61" s="49" t="s">
        <v>475</v>
      </c>
      <c r="C61" s="49" t="s">
        <v>474</v>
      </c>
      <c r="D61" s="55">
        <v>13.61432207736733</v>
      </c>
      <c r="E61" s="49" t="s">
        <v>39</v>
      </c>
      <c r="F61" s="199"/>
      <c r="I61">
        <f t="shared" ref="I61:I70" si="1">52/315</f>
        <v>0.16507936507936508</v>
      </c>
    </row>
    <row r="62" spans="1:9" ht="17.399999999999999" x14ac:dyDescent="0.3">
      <c r="A62" s="49">
        <v>1277</v>
      </c>
      <c r="B62" s="49" t="s">
        <v>76</v>
      </c>
      <c r="C62" s="49" t="s">
        <v>473</v>
      </c>
      <c r="D62" s="55">
        <v>23.543643814337923</v>
      </c>
      <c r="E62" s="49" t="s">
        <v>39</v>
      </c>
      <c r="F62" s="199"/>
      <c r="I62">
        <f t="shared" si="1"/>
        <v>0.16507936507936508</v>
      </c>
    </row>
    <row r="63" spans="1:9" ht="17.399999999999999" x14ac:dyDescent="0.3">
      <c r="A63" s="84"/>
      <c r="B63" s="84"/>
      <c r="C63" s="84"/>
      <c r="D63" s="4">
        <f>SUM(D39:D62)</f>
        <v>918.25515321116063</v>
      </c>
      <c r="E63" s="84"/>
      <c r="F63" s="199"/>
    </row>
    <row r="64" spans="1:9" ht="17.399999999999999" x14ac:dyDescent="0.3">
      <c r="A64" s="49">
        <v>1275</v>
      </c>
      <c r="B64" s="49" t="s">
        <v>472</v>
      </c>
      <c r="C64" s="49" t="s">
        <v>471</v>
      </c>
      <c r="D64" s="55">
        <v>8.7563308735401044</v>
      </c>
      <c r="E64" s="49" t="s">
        <v>39</v>
      </c>
      <c r="F64" s="199" t="s">
        <v>319</v>
      </c>
      <c r="I64">
        <f t="shared" si="1"/>
        <v>0.16507936507936508</v>
      </c>
    </row>
    <row r="65" spans="1:9" ht="17.399999999999999" x14ac:dyDescent="0.3">
      <c r="A65" s="84"/>
      <c r="B65" s="84"/>
      <c r="C65" s="84"/>
      <c r="D65" s="4">
        <f>SUM(D64)</f>
        <v>8.7563308735401044</v>
      </c>
      <c r="E65" s="84"/>
      <c r="F65" s="199"/>
    </row>
    <row r="66" spans="1:9" ht="17.399999999999999" x14ac:dyDescent="0.3">
      <c r="A66" s="49">
        <v>1278</v>
      </c>
      <c r="B66" s="49" t="s">
        <v>104</v>
      </c>
      <c r="C66" s="49"/>
      <c r="D66" s="55">
        <v>10.430939057144293</v>
      </c>
      <c r="E66" s="49" t="s">
        <v>185</v>
      </c>
      <c r="F66" s="199" t="s">
        <v>186</v>
      </c>
      <c r="I66">
        <f t="shared" si="1"/>
        <v>0.16507936507936508</v>
      </c>
    </row>
    <row r="67" spans="1:9" ht="17.399999999999999" x14ac:dyDescent="0.3">
      <c r="A67" s="49">
        <v>1279</v>
      </c>
      <c r="B67" s="49" t="s">
        <v>51</v>
      </c>
      <c r="C67" s="49"/>
      <c r="D67" s="55">
        <v>9.8178404465581171</v>
      </c>
      <c r="E67" s="49" t="s">
        <v>185</v>
      </c>
      <c r="F67" s="199"/>
      <c r="I67">
        <f t="shared" si="1"/>
        <v>0.16507936507936508</v>
      </c>
    </row>
    <row r="68" spans="1:9" ht="17.399999999999999" x14ac:dyDescent="0.3">
      <c r="A68" s="49">
        <v>1280</v>
      </c>
      <c r="B68" s="49" t="s">
        <v>7</v>
      </c>
      <c r="C68" s="49" t="s">
        <v>470</v>
      </c>
      <c r="D68" s="55">
        <v>10.170067418273945</v>
      </c>
      <c r="E68" s="49" t="s">
        <v>185</v>
      </c>
      <c r="F68" s="199"/>
      <c r="I68">
        <f t="shared" si="1"/>
        <v>0.16507936507936508</v>
      </c>
    </row>
    <row r="69" spans="1:9" ht="17.399999999999999" x14ac:dyDescent="0.3">
      <c r="A69" s="49">
        <v>1282</v>
      </c>
      <c r="B69" s="49" t="s">
        <v>469</v>
      </c>
      <c r="C69" s="49"/>
      <c r="D69" s="55">
        <v>12.83297275092365</v>
      </c>
      <c r="E69" s="49" t="s">
        <v>185</v>
      </c>
      <c r="F69" s="199"/>
      <c r="I69">
        <f t="shared" si="1"/>
        <v>0.16507936507936508</v>
      </c>
    </row>
    <row r="70" spans="1:9" ht="17.399999999999999" x14ac:dyDescent="0.3">
      <c r="A70" s="49">
        <v>1283</v>
      </c>
      <c r="B70" s="49" t="s">
        <v>468</v>
      </c>
      <c r="C70" s="49" t="s">
        <v>467</v>
      </c>
      <c r="D70" s="55">
        <v>13.011267572541859</v>
      </c>
      <c r="E70" s="49" t="s">
        <v>185</v>
      </c>
      <c r="F70" s="199"/>
      <c r="I70">
        <f t="shared" si="1"/>
        <v>0.16507936507936508</v>
      </c>
    </row>
    <row r="71" spans="1:9" ht="17.399999999999999" x14ac:dyDescent="0.3">
      <c r="A71" s="121">
        <v>1284</v>
      </c>
      <c r="B71" s="121" t="s">
        <v>46</v>
      </c>
      <c r="C71" s="121" t="s">
        <v>466</v>
      </c>
      <c r="D71" s="126">
        <v>10.045311633494084</v>
      </c>
      <c r="E71" s="49" t="s">
        <v>185</v>
      </c>
      <c r="F71" s="199"/>
      <c r="I71">
        <f>12/315</f>
        <v>3.8095238095238099E-2</v>
      </c>
    </row>
    <row r="72" spans="1:9" ht="17.399999999999999" x14ac:dyDescent="0.3">
      <c r="A72" s="121">
        <v>1285</v>
      </c>
      <c r="B72" s="121" t="s">
        <v>72</v>
      </c>
      <c r="C72" s="121"/>
      <c r="D72" s="126">
        <v>3.8583284957772808</v>
      </c>
      <c r="E72" s="49" t="s">
        <v>185</v>
      </c>
      <c r="F72" s="199"/>
      <c r="I72">
        <f>12/315</f>
        <v>3.8095238095238099E-2</v>
      </c>
    </row>
    <row r="73" spans="1:9" ht="17.399999999999999" x14ac:dyDescent="0.3">
      <c r="A73" s="50">
        <v>1286</v>
      </c>
      <c r="B73" s="50" t="s">
        <v>465</v>
      </c>
      <c r="C73" s="50"/>
      <c r="D73" s="56">
        <v>45.282947024234574</v>
      </c>
      <c r="E73" s="50" t="s">
        <v>185</v>
      </c>
      <c r="F73" s="199"/>
      <c r="I73">
        <v>1</v>
      </c>
    </row>
    <row r="74" spans="1:9" ht="17.399999999999999" x14ac:dyDescent="0.3">
      <c r="A74" s="50">
        <v>1287</v>
      </c>
      <c r="B74" s="50" t="s">
        <v>464</v>
      </c>
      <c r="C74" s="50"/>
      <c r="D74" s="56">
        <v>17.886090873897913</v>
      </c>
      <c r="E74" s="50" t="s">
        <v>185</v>
      </c>
      <c r="F74" s="199"/>
      <c r="I74">
        <v>1</v>
      </c>
    </row>
    <row r="75" spans="1:9" ht="17.399999999999999" x14ac:dyDescent="0.3">
      <c r="A75" s="50">
        <v>1288</v>
      </c>
      <c r="B75" s="50" t="s">
        <v>242</v>
      </c>
      <c r="C75" s="50" t="s">
        <v>466</v>
      </c>
      <c r="D75" s="56">
        <v>8.0299999999999994</v>
      </c>
      <c r="E75" s="50" t="s">
        <v>185</v>
      </c>
      <c r="F75" s="199"/>
      <c r="I75">
        <v>1</v>
      </c>
    </row>
    <row r="76" spans="1:9" ht="17.399999999999999" x14ac:dyDescent="0.3">
      <c r="A76" s="50">
        <v>1289</v>
      </c>
      <c r="B76" s="50" t="s">
        <v>463</v>
      </c>
      <c r="C76" s="50"/>
      <c r="D76" s="56">
        <v>13.352645480889466</v>
      </c>
      <c r="E76" s="50" t="s">
        <v>185</v>
      </c>
      <c r="F76" s="199"/>
      <c r="I76">
        <v>1</v>
      </c>
    </row>
    <row r="77" spans="1:9" ht="17.399999999999999" x14ac:dyDescent="0.3">
      <c r="A77" s="50">
        <v>1290</v>
      </c>
      <c r="B77" s="50" t="s">
        <v>462</v>
      </c>
      <c r="C77" s="50" t="s">
        <v>461</v>
      </c>
      <c r="D77" s="56">
        <v>100.39</v>
      </c>
      <c r="E77" s="50" t="s">
        <v>185</v>
      </c>
      <c r="F77" s="199"/>
      <c r="I77">
        <v>1</v>
      </c>
    </row>
    <row r="78" spans="1:9" ht="17.399999999999999" x14ac:dyDescent="0.3">
      <c r="A78" s="84"/>
      <c r="B78" s="84"/>
      <c r="C78" s="84"/>
      <c r="D78" s="4">
        <f>SUM(D66:D77)</f>
        <v>255.1084107537352</v>
      </c>
      <c r="E78" s="84"/>
      <c r="F78" s="199"/>
    </row>
    <row r="79" spans="1:9" ht="17.399999999999999" x14ac:dyDescent="0.3">
      <c r="A79" s="53">
        <v>1261</v>
      </c>
      <c r="B79" s="53" t="s">
        <v>460</v>
      </c>
      <c r="C79" s="53"/>
      <c r="D79" s="58">
        <v>9.4092310804665402</v>
      </c>
      <c r="E79" s="53" t="s">
        <v>53</v>
      </c>
      <c r="F79" s="199" t="s">
        <v>90</v>
      </c>
      <c r="I79">
        <v>0</v>
      </c>
    </row>
    <row r="80" spans="1:9" ht="17.399999999999999" x14ac:dyDescent="0.3">
      <c r="A80" s="84"/>
      <c r="B80" s="84"/>
      <c r="C80" s="84"/>
      <c r="D80" s="4">
        <f>SUM(D79)</f>
        <v>9.4092310804665402</v>
      </c>
      <c r="E80" s="84"/>
      <c r="F80" s="199"/>
    </row>
    <row r="81" spans="1:9" ht="17.399999999999999" x14ac:dyDescent="0.3">
      <c r="A81" s="53">
        <v>1258</v>
      </c>
      <c r="B81" s="53" t="s">
        <v>459</v>
      </c>
      <c r="C81" s="53" t="s">
        <v>458</v>
      </c>
      <c r="D81" s="58">
        <v>6.8698944574656871</v>
      </c>
      <c r="E81" s="53" t="s">
        <v>53</v>
      </c>
      <c r="F81" s="199" t="s">
        <v>61</v>
      </c>
      <c r="I81">
        <v>0</v>
      </c>
    </row>
    <row r="82" spans="1:9" ht="17.399999999999999" x14ac:dyDescent="0.3">
      <c r="A82" s="84"/>
      <c r="B82" s="84"/>
      <c r="C82" s="84"/>
      <c r="D82" s="4">
        <f>SUM(D81)</f>
        <v>6.8698944574656871</v>
      </c>
      <c r="E82" s="84"/>
      <c r="F82" s="199"/>
    </row>
    <row r="83" spans="1:9" ht="17.399999999999999" x14ac:dyDescent="0.3">
      <c r="A83" s="121">
        <v>1238</v>
      </c>
      <c r="B83" s="121" t="s">
        <v>51</v>
      </c>
      <c r="C83" s="121" t="s">
        <v>89</v>
      </c>
      <c r="D83" s="126">
        <v>2.9786437623087783</v>
      </c>
      <c r="E83" s="49" t="s">
        <v>53</v>
      </c>
      <c r="F83" s="199" t="s">
        <v>54</v>
      </c>
      <c r="I83">
        <f t="shared" ref="I83:I85" si="2">12/315</f>
        <v>3.8095238095238099E-2</v>
      </c>
    </row>
    <row r="84" spans="1:9" ht="17.399999999999999" x14ac:dyDescent="0.3">
      <c r="A84" s="121">
        <v>1251</v>
      </c>
      <c r="B84" s="121" t="s">
        <v>457</v>
      </c>
      <c r="C84" s="121" t="s">
        <v>456</v>
      </c>
      <c r="D84" s="126">
        <v>17.763732154183835</v>
      </c>
      <c r="E84" s="49" t="s">
        <v>53</v>
      </c>
      <c r="F84" s="199"/>
      <c r="I84">
        <f t="shared" si="2"/>
        <v>3.8095238095238099E-2</v>
      </c>
    </row>
    <row r="85" spans="1:9" ht="17.399999999999999" x14ac:dyDescent="0.3">
      <c r="A85" s="121">
        <v>1292</v>
      </c>
      <c r="B85" s="121" t="s">
        <v>51</v>
      </c>
      <c r="C85" s="121" t="s">
        <v>89</v>
      </c>
      <c r="D85" s="126">
        <v>3.4347385759063127</v>
      </c>
      <c r="E85" s="49" t="s">
        <v>53</v>
      </c>
      <c r="F85" s="199"/>
      <c r="I85">
        <f t="shared" si="2"/>
        <v>3.8095238095238099E-2</v>
      </c>
    </row>
    <row r="86" spans="1:9" ht="17.399999999999999" x14ac:dyDescent="0.3">
      <c r="A86" s="84"/>
      <c r="B86" s="84"/>
      <c r="C86" s="84"/>
      <c r="D86" s="4">
        <f>SUM(D83:D85)</f>
        <v>24.177114492398925</v>
      </c>
      <c r="E86" s="84"/>
      <c r="F86" s="199"/>
    </row>
    <row r="87" spans="1:9" ht="17.399999999999999" x14ac:dyDescent="0.3">
      <c r="A87" s="46"/>
      <c r="B87" s="46"/>
      <c r="C87" s="84" t="s">
        <v>56</v>
      </c>
      <c r="D87" s="95">
        <f>SUM(D86,D82,D80,D78,D65,D63,D38,D36)</f>
        <v>1624.6947342961535</v>
      </c>
      <c r="E87" s="46"/>
      <c r="F87" s="46"/>
    </row>
    <row r="88" spans="1:9" ht="28.8" x14ac:dyDescent="0.3">
      <c r="C88" s="165" t="s">
        <v>961</v>
      </c>
      <c r="D88" s="166">
        <f>(SUM(I:I))/COUNTA(I:I)</f>
        <v>0.6899047619047618</v>
      </c>
    </row>
  </sheetData>
  <mergeCells count="15">
    <mergeCell ref="G2:H2"/>
    <mergeCell ref="A1:F1"/>
    <mergeCell ref="F81:F82"/>
    <mergeCell ref="F83:F86"/>
    <mergeCell ref="F4:F36"/>
    <mergeCell ref="F37:F38"/>
    <mergeCell ref="F39:F63"/>
    <mergeCell ref="F64:F65"/>
    <mergeCell ref="F66:F78"/>
    <mergeCell ref="F79:F80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A346B-196C-4283-B572-6A005DF9EDE5}">
  <sheetPr codeName="Feuil36"/>
  <dimension ref="A1:I116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44.88671875" bestFit="1" customWidth="1"/>
    <col min="3" max="3" width="38.44140625" bestFit="1" customWidth="1"/>
    <col min="4" max="4" width="18.6640625" style="12" bestFit="1" customWidth="1"/>
    <col min="5" max="5" width="28.5546875" hidden="1" customWidth="1"/>
    <col min="6" max="6" width="44.109375" bestFit="1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8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59.25" customHeight="1" thickBot="1" x14ac:dyDescent="0.35">
      <c r="A3" s="187"/>
      <c r="B3" s="187"/>
      <c r="C3" s="187"/>
      <c r="D3" s="216"/>
      <c r="E3" s="60" t="s">
        <v>5</v>
      </c>
      <c r="F3" s="60" t="s">
        <v>6</v>
      </c>
      <c r="G3" s="50"/>
      <c r="H3" s="52" t="s">
        <v>653</v>
      </c>
    </row>
    <row r="4" spans="1:9" ht="17.399999999999999" x14ac:dyDescent="0.3">
      <c r="A4" s="69">
        <v>1293</v>
      </c>
      <c r="B4" s="69" t="s">
        <v>732</v>
      </c>
      <c r="C4" s="69" t="s">
        <v>750</v>
      </c>
      <c r="D4" s="74">
        <v>8.8754999999999367</v>
      </c>
      <c r="E4" s="69" t="s">
        <v>250</v>
      </c>
      <c r="F4" s="213" t="s">
        <v>250</v>
      </c>
      <c r="G4" s="49"/>
      <c r="H4" s="52" t="s">
        <v>652</v>
      </c>
      <c r="I4">
        <f>52/315</f>
        <v>0.16507936507936508</v>
      </c>
    </row>
    <row r="5" spans="1:9" ht="17.399999999999999" x14ac:dyDescent="0.3">
      <c r="A5" s="68">
        <v>1295</v>
      </c>
      <c r="B5" s="68" t="s">
        <v>750</v>
      </c>
      <c r="C5" s="68"/>
      <c r="D5" s="75">
        <v>87.004359999990228</v>
      </c>
      <c r="E5" s="68" t="s">
        <v>250</v>
      </c>
      <c r="F5" s="214"/>
      <c r="G5" s="51"/>
      <c r="H5" s="52" t="s">
        <v>654</v>
      </c>
      <c r="I5">
        <v>1</v>
      </c>
    </row>
    <row r="6" spans="1:9" ht="17.399999999999999" x14ac:dyDescent="0.3">
      <c r="A6" s="69">
        <v>1296</v>
      </c>
      <c r="B6" s="69" t="s">
        <v>733</v>
      </c>
      <c r="C6" s="69"/>
      <c r="D6" s="74">
        <v>11.013750000000153</v>
      </c>
      <c r="E6" s="69" t="s">
        <v>250</v>
      </c>
      <c r="F6" s="214"/>
      <c r="G6" s="53"/>
      <c r="H6" s="52" t="s">
        <v>655</v>
      </c>
      <c r="I6">
        <f>52/315</f>
        <v>0.16507936507936508</v>
      </c>
    </row>
    <row r="7" spans="1:9" ht="17.399999999999999" x14ac:dyDescent="0.3">
      <c r="A7" s="72">
        <v>1297</v>
      </c>
      <c r="B7" s="72" t="s">
        <v>752</v>
      </c>
      <c r="C7" s="72"/>
      <c r="D7" s="77">
        <v>25.271549999998207</v>
      </c>
      <c r="E7" s="72" t="s">
        <v>250</v>
      </c>
      <c r="F7" s="214"/>
      <c r="I7">
        <v>0</v>
      </c>
    </row>
    <row r="8" spans="1:9" ht="17.399999999999999" x14ac:dyDescent="0.3">
      <c r="A8" s="68">
        <v>1298</v>
      </c>
      <c r="B8" s="68" t="s">
        <v>751</v>
      </c>
      <c r="C8" s="68"/>
      <c r="D8" s="75">
        <v>15.374975000000221</v>
      </c>
      <c r="E8" s="68" t="s">
        <v>250</v>
      </c>
      <c r="F8" s="214"/>
      <c r="I8">
        <v>1</v>
      </c>
    </row>
    <row r="9" spans="1:9" ht="18" thickBot="1" x14ac:dyDescent="0.35">
      <c r="A9" s="68">
        <v>1299</v>
      </c>
      <c r="B9" s="68" t="s">
        <v>706</v>
      </c>
      <c r="C9" s="68" t="s">
        <v>750</v>
      </c>
      <c r="D9" s="75">
        <v>9.3647574999999375</v>
      </c>
      <c r="E9" s="68" t="s">
        <v>250</v>
      </c>
      <c r="F9" s="214"/>
      <c r="I9">
        <v>1</v>
      </c>
    </row>
    <row r="10" spans="1:9" ht="18" thickBot="1" x14ac:dyDescent="0.35">
      <c r="A10" s="64"/>
      <c r="B10" s="9"/>
      <c r="C10" s="66"/>
      <c r="D10" s="40">
        <f>SUM(D4:D9)</f>
        <v>156.9048924999887</v>
      </c>
      <c r="E10" s="66"/>
      <c r="F10" s="215"/>
    </row>
    <row r="11" spans="1:9" ht="17.399999999999999" x14ac:dyDescent="0.3">
      <c r="A11" s="68">
        <v>1200</v>
      </c>
      <c r="B11" s="68" t="s">
        <v>22</v>
      </c>
      <c r="C11" s="68" t="s">
        <v>218</v>
      </c>
      <c r="D11" s="75">
        <v>6.5565000000020799</v>
      </c>
      <c r="E11" s="68" t="s">
        <v>8</v>
      </c>
      <c r="F11" s="213" t="s">
        <v>9</v>
      </c>
      <c r="I11">
        <v>1</v>
      </c>
    </row>
    <row r="12" spans="1:9" ht="17.399999999999999" x14ac:dyDescent="0.3">
      <c r="A12" s="68">
        <v>1203</v>
      </c>
      <c r="B12" s="68" t="s">
        <v>243</v>
      </c>
      <c r="C12" s="68"/>
      <c r="D12" s="75">
        <v>33.356735000000263</v>
      </c>
      <c r="E12" s="68" t="s">
        <v>8</v>
      </c>
      <c r="F12" s="214"/>
      <c r="I12">
        <v>1</v>
      </c>
    </row>
    <row r="13" spans="1:9" ht="17.399999999999999" x14ac:dyDescent="0.3">
      <c r="A13" s="68">
        <v>1204</v>
      </c>
      <c r="B13" s="68" t="s">
        <v>143</v>
      </c>
      <c r="C13" s="68"/>
      <c r="D13" s="75">
        <v>13.831584019704184</v>
      </c>
      <c r="E13" s="68" t="s">
        <v>8</v>
      </c>
      <c r="F13" s="214"/>
      <c r="I13">
        <v>1</v>
      </c>
    </row>
    <row r="14" spans="1:9" ht="17.399999999999999" x14ac:dyDescent="0.3">
      <c r="A14" s="68">
        <v>1205</v>
      </c>
      <c r="B14" s="68" t="s">
        <v>243</v>
      </c>
      <c r="C14" s="68"/>
      <c r="D14" s="75">
        <v>13.154456276536841</v>
      </c>
      <c r="E14" s="68" t="s">
        <v>8</v>
      </c>
      <c r="F14" s="214"/>
      <c r="I14">
        <v>1</v>
      </c>
    </row>
    <row r="15" spans="1:9" ht="17.399999999999999" x14ac:dyDescent="0.3">
      <c r="A15" s="68">
        <v>1209</v>
      </c>
      <c r="B15" s="68" t="s">
        <v>455</v>
      </c>
      <c r="C15" s="68"/>
      <c r="D15" s="75">
        <v>11.019168552611466</v>
      </c>
      <c r="E15" s="68" t="s">
        <v>8</v>
      </c>
      <c r="F15" s="214"/>
      <c r="I15">
        <v>1</v>
      </c>
    </row>
    <row r="16" spans="1:9" ht="17.399999999999999" x14ac:dyDescent="0.3">
      <c r="A16" s="68">
        <v>1210</v>
      </c>
      <c r="B16" s="68" t="s">
        <v>740</v>
      </c>
      <c r="C16" s="68"/>
      <c r="D16" s="75">
        <v>2.0371208623147199</v>
      </c>
      <c r="E16" s="68" t="s">
        <v>8</v>
      </c>
      <c r="F16" s="214"/>
      <c r="I16">
        <v>1</v>
      </c>
    </row>
    <row r="17" spans="1:9" ht="17.399999999999999" x14ac:dyDescent="0.3">
      <c r="A17" s="68">
        <v>1211</v>
      </c>
      <c r="B17" s="68" t="s">
        <v>739</v>
      </c>
      <c r="C17" s="68"/>
      <c r="D17" s="75">
        <v>2.0198344107294366</v>
      </c>
      <c r="E17" s="68" t="s">
        <v>8</v>
      </c>
      <c r="F17" s="214"/>
      <c r="I17">
        <v>1</v>
      </c>
    </row>
    <row r="18" spans="1:9" ht="17.399999999999999" x14ac:dyDescent="0.3">
      <c r="A18" s="68">
        <v>1212</v>
      </c>
      <c r="B18" s="68" t="s">
        <v>738</v>
      </c>
      <c r="C18" s="68"/>
      <c r="D18" s="75">
        <v>2.0198571261925222</v>
      </c>
      <c r="E18" s="68" t="s">
        <v>8</v>
      </c>
      <c r="F18" s="214"/>
      <c r="I18">
        <v>1</v>
      </c>
    </row>
    <row r="19" spans="1:9" ht="17.399999999999999" x14ac:dyDescent="0.3">
      <c r="A19" s="68">
        <v>1213</v>
      </c>
      <c r="B19" s="68" t="s">
        <v>737</v>
      </c>
      <c r="C19" s="68"/>
      <c r="D19" s="75">
        <v>4.3239000000006245</v>
      </c>
      <c r="E19" s="68" t="s">
        <v>8</v>
      </c>
      <c r="F19" s="214"/>
      <c r="I19">
        <v>1</v>
      </c>
    </row>
    <row r="20" spans="1:9" ht="17.399999999999999" x14ac:dyDescent="0.3">
      <c r="A20" s="68">
        <v>1214</v>
      </c>
      <c r="B20" s="68" t="s">
        <v>454</v>
      </c>
      <c r="C20" s="68"/>
      <c r="D20" s="75">
        <v>7.2052499999988378</v>
      </c>
      <c r="E20" s="68" t="s">
        <v>8</v>
      </c>
      <c r="F20" s="214"/>
      <c r="I20">
        <v>1</v>
      </c>
    </row>
    <row r="21" spans="1:9" ht="17.399999999999999" x14ac:dyDescent="0.3">
      <c r="A21" s="68">
        <v>1215</v>
      </c>
      <c r="B21" s="68" t="s">
        <v>81</v>
      </c>
      <c r="C21" s="68"/>
      <c r="D21" s="75">
        <v>4.4422749999877169</v>
      </c>
      <c r="E21" s="68" t="s">
        <v>8</v>
      </c>
      <c r="F21" s="214"/>
      <c r="I21">
        <v>1</v>
      </c>
    </row>
    <row r="22" spans="1:9" ht="17.399999999999999" x14ac:dyDescent="0.3">
      <c r="A22" s="69">
        <v>1216</v>
      </c>
      <c r="B22" s="69" t="s">
        <v>51</v>
      </c>
      <c r="C22" s="69" t="s">
        <v>749</v>
      </c>
      <c r="D22" s="74">
        <v>5.9939999999999998</v>
      </c>
      <c r="E22" s="69" t="s">
        <v>8</v>
      </c>
      <c r="F22" s="214"/>
      <c r="I22">
        <f>52/315</f>
        <v>0.16507936507936508</v>
      </c>
    </row>
    <row r="23" spans="1:9" ht="17.399999999999999" x14ac:dyDescent="0.3">
      <c r="A23" s="68">
        <v>1217</v>
      </c>
      <c r="B23" s="68" t="s">
        <v>503</v>
      </c>
      <c r="C23" s="68"/>
      <c r="D23" s="75">
        <v>54.047939317257693</v>
      </c>
      <c r="E23" s="68" t="s">
        <v>8</v>
      </c>
      <c r="F23" s="214"/>
      <c r="I23">
        <v>1</v>
      </c>
    </row>
    <row r="24" spans="1:9" ht="17.399999999999999" x14ac:dyDescent="0.3">
      <c r="A24" s="68">
        <v>1219</v>
      </c>
      <c r="B24" s="68" t="s">
        <v>748</v>
      </c>
      <c r="C24" s="68"/>
      <c r="D24" s="75">
        <v>77.379147634735503</v>
      </c>
      <c r="E24" s="68" t="s">
        <v>8</v>
      </c>
      <c r="F24" s="214"/>
      <c r="I24">
        <v>1</v>
      </c>
    </row>
    <row r="25" spans="1:9" ht="17.399999999999999" x14ac:dyDescent="0.3">
      <c r="A25" s="69">
        <v>1226</v>
      </c>
      <c r="B25" s="69" t="s">
        <v>747</v>
      </c>
      <c r="C25" s="69"/>
      <c r="D25" s="74">
        <v>4.0378999999822538</v>
      </c>
      <c r="E25" s="69" t="s">
        <v>8</v>
      </c>
      <c r="F25" s="214"/>
      <c r="I25">
        <f>52/315</f>
        <v>0.16507936507936508</v>
      </c>
    </row>
    <row r="26" spans="1:9" ht="17.399999999999999" x14ac:dyDescent="0.3">
      <c r="A26" s="69">
        <v>1227</v>
      </c>
      <c r="B26" s="69" t="s">
        <v>746</v>
      </c>
      <c r="C26" s="69"/>
      <c r="D26" s="74">
        <v>34.364628157865027</v>
      </c>
      <c r="E26" s="69" t="s">
        <v>8</v>
      </c>
      <c r="F26" s="214"/>
      <c r="I26">
        <f>52/315</f>
        <v>0.16507936507936508</v>
      </c>
    </row>
    <row r="27" spans="1:9" ht="17.399999999999999" x14ac:dyDescent="0.3">
      <c r="A27" s="69">
        <v>1232</v>
      </c>
      <c r="B27" s="69" t="s">
        <v>745</v>
      </c>
      <c r="C27" s="69"/>
      <c r="D27" s="74">
        <v>2.3020499999959534</v>
      </c>
      <c r="E27" s="69" t="s">
        <v>8</v>
      </c>
      <c r="F27" s="214"/>
      <c r="I27">
        <f>52/315</f>
        <v>0.16507936507936508</v>
      </c>
    </row>
    <row r="28" spans="1:9" ht="17.399999999999999" x14ac:dyDescent="0.3">
      <c r="A28" s="68">
        <v>1233</v>
      </c>
      <c r="B28" s="68" t="s">
        <v>744</v>
      </c>
      <c r="C28" s="68"/>
      <c r="D28" s="75">
        <v>3.7075750000005954</v>
      </c>
      <c r="E28" s="68" t="s">
        <v>8</v>
      </c>
      <c r="F28" s="214"/>
      <c r="I28">
        <v>1</v>
      </c>
    </row>
    <row r="29" spans="1:9" ht="17.399999999999999" x14ac:dyDescent="0.3">
      <c r="A29" s="68">
        <v>1234</v>
      </c>
      <c r="B29" s="68" t="s">
        <v>80</v>
      </c>
      <c r="C29" s="68"/>
      <c r="D29" s="75">
        <v>1.5354705251979692</v>
      </c>
      <c r="E29" s="68" t="s">
        <v>8</v>
      </c>
      <c r="F29" s="214"/>
      <c r="I29">
        <v>1</v>
      </c>
    </row>
    <row r="30" spans="1:9" ht="17.399999999999999" x14ac:dyDescent="0.3">
      <c r="A30" s="72">
        <v>1240</v>
      </c>
      <c r="B30" s="72" t="s">
        <v>22</v>
      </c>
      <c r="C30" s="72"/>
      <c r="D30" s="77">
        <v>10.280079999999767</v>
      </c>
      <c r="E30" s="72" t="s">
        <v>8</v>
      </c>
      <c r="F30" s="214"/>
      <c r="I30">
        <v>0</v>
      </c>
    </row>
    <row r="31" spans="1:9" ht="17.399999999999999" x14ac:dyDescent="0.3">
      <c r="A31" s="72">
        <v>1241</v>
      </c>
      <c r="B31" s="72" t="s">
        <v>51</v>
      </c>
      <c r="C31" s="72"/>
      <c r="D31" s="77">
        <v>4.3511999999999649</v>
      </c>
      <c r="E31" s="72" t="s">
        <v>8</v>
      </c>
      <c r="F31" s="214"/>
      <c r="I31">
        <v>0</v>
      </c>
    </row>
    <row r="32" spans="1:9" ht="17.399999999999999" x14ac:dyDescent="0.3">
      <c r="A32" s="69">
        <v>1242</v>
      </c>
      <c r="B32" s="69" t="s">
        <v>22</v>
      </c>
      <c r="C32" s="69"/>
      <c r="D32" s="74">
        <v>6.4597799999994931</v>
      </c>
      <c r="E32" s="69" t="s">
        <v>8</v>
      </c>
      <c r="F32" s="214"/>
      <c r="I32">
        <f>52/315</f>
        <v>0.16507936507936508</v>
      </c>
    </row>
    <row r="33" spans="1:9" ht="17.399999999999999" x14ac:dyDescent="0.3">
      <c r="A33" s="72">
        <v>1243</v>
      </c>
      <c r="B33" s="72" t="s">
        <v>22</v>
      </c>
      <c r="C33" s="72"/>
      <c r="D33" s="77">
        <v>5.2789600000000609</v>
      </c>
      <c r="E33" s="72" t="s">
        <v>8</v>
      </c>
      <c r="F33" s="214"/>
      <c r="I33">
        <v>0</v>
      </c>
    </row>
    <row r="34" spans="1:9" ht="17.399999999999999" x14ac:dyDescent="0.3">
      <c r="A34" s="69">
        <v>1246</v>
      </c>
      <c r="B34" s="69" t="s">
        <v>22</v>
      </c>
      <c r="C34" s="69"/>
      <c r="D34" s="74">
        <v>8.3459167106807151</v>
      </c>
      <c r="E34" s="69" t="s">
        <v>8</v>
      </c>
      <c r="F34" s="214"/>
      <c r="I34">
        <f>52/315</f>
        <v>0.16507936507936508</v>
      </c>
    </row>
    <row r="35" spans="1:9" ht="17.399999999999999" x14ac:dyDescent="0.3">
      <c r="A35" s="69">
        <v>1248</v>
      </c>
      <c r="B35" s="69" t="s">
        <v>51</v>
      </c>
      <c r="C35" s="69"/>
      <c r="D35" s="74">
        <v>62.855840000015533</v>
      </c>
      <c r="E35" s="69" t="s">
        <v>8</v>
      </c>
      <c r="F35" s="214"/>
      <c r="I35">
        <f t="shared" ref="I35:I36" si="0">52/315</f>
        <v>0.16507936507936508</v>
      </c>
    </row>
    <row r="36" spans="1:9" ht="17.399999999999999" x14ac:dyDescent="0.3">
      <c r="A36" s="69">
        <v>1249</v>
      </c>
      <c r="B36" s="69" t="s">
        <v>51</v>
      </c>
      <c r="C36" s="69"/>
      <c r="D36" s="74">
        <v>12.019560000012431</v>
      </c>
      <c r="E36" s="69" t="s">
        <v>8</v>
      </c>
      <c r="F36" s="214"/>
      <c r="I36">
        <f t="shared" si="0"/>
        <v>0.16507936507936508</v>
      </c>
    </row>
    <row r="37" spans="1:9" ht="17.399999999999999" x14ac:dyDescent="0.3">
      <c r="A37" s="68">
        <v>1267</v>
      </c>
      <c r="B37" s="68" t="s">
        <v>399</v>
      </c>
      <c r="C37" s="68"/>
      <c r="D37" s="75">
        <v>13.949352890645146</v>
      </c>
      <c r="E37" s="68" t="s">
        <v>8</v>
      </c>
      <c r="F37" s="214"/>
      <c r="I37">
        <v>1</v>
      </c>
    </row>
    <row r="38" spans="1:9" ht="17.399999999999999" x14ac:dyDescent="0.3">
      <c r="A38" s="68">
        <v>1280</v>
      </c>
      <c r="B38" s="68" t="s">
        <v>735</v>
      </c>
      <c r="C38" s="68"/>
      <c r="D38" s="75">
        <v>193.75443267230054</v>
      </c>
      <c r="E38" s="68" t="s">
        <v>8</v>
      </c>
      <c r="F38" s="214"/>
      <c r="I38">
        <v>1</v>
      </c>
    </row>
    <row r="39" spans="1:9" ht="17.399999999999999" x14ac:dyDescent="0.3">
      <c r="A39" s="68">
        <v>1289</v>
      </c>
      <c r="B39" s="68" t="s">
        <v>743</v>
      </c>
      <c r="C39" s="68"/>
      <c r="D39" s="75">
        <v>23.940675000000219</v>
      </c>
      <c r="E39" s="68" t="s">
        <v>8</v>
      </c>
      <c r="F39" s="214"/>
      <c r="I39">
        <v>1</v>
      </c>
    </row>
    <row r="40" spans="1:9" ht="17.399999999999999" x14ac:dyDescent="0.3">
      <c r="A40" s="68">
        <v>2201</v>
      </c>
      <c r="B40" s="68" t="s">
        <v>399</v>
      </c>
      <c r="C40" s="68"/>
      <c r="D40" s="75">
        <v>34.942679005956961</v>
      </c>
      <c r="E40" s="68" t="s">
        <v>8</v>
      </c>
      <c r="F40" s="214"/>
      <c r="I40">
        <v>1</v>
      </c>
    </row>
    <row r="41" spans="1:9" ht="17.399999999999999" x14ac:dyDescent="0.3">
      <c r="A41" s="68">
        <v>2203</v>
      </c>
      <c r="B41" s="68" t="s">
        <v>22</v>
      </c>
      <c r="C41" s="68"/>
      <c r="D41" s="75">
        <v>6.3404318094566952</v>
      </c>
      <c r="E41" s="68" t="s">
        <v>8</v>
      </c>
      <c r="F41" s="214"/>
      <c r="I41">
        <v>1</v>
      </c>
    </row>
    <row r="42" spans="1:9" ht="17.399999999999999" x14ac:dyDescent="0.3">
      <c r="A42" s="69">
        <v>2207</v>
      </c>
      <c r="B42" s="69" t="s">
        <v>51</v>
      </c>
      <c r="C42" s="69" t="s">
        <v>742</v>
      </c>
      <c r="D42" s="74">
        <v>1.9414724000000116</v>
      </c>
      <c r="E42" s="69" t="s">
        <v>8</v>
      </c>
      <c r="F42" s="214"/>
      <c r="I42">
        <f>52/315</f>
        <v>0.16507936507936508</v>
      </c>
    </row>
    <row r="43" spans="1:9" ht="17.399999999999999" x14ac:dyDescent="0.3">
      <c r="A43" s="68">
        <v>2209</v>
      </c>
      <c r="B43" s="68" t="s">
        <v>50</v>
      </c>
      <c r="C43" s="68" t="s">
        <v>741</v>
      </c>
      <c r="D43" s="75">
        <v>6.0440037647358658</v>
      </c>
      <c r="E43" s="68" t="s">
        <v>8</v>
      </c>
      <c r="F43" s="214"/>
      <c r="I43">
        <v>1</v>
      </c>
    </row>
    <row r="44" spans="1:9" ht="17.399999999999999" x14ac:dyDescent="0.3">
      <c r="A44" s="68">
        <v>2210</v>
      </c>
      <c r="B44" s="68" t="s">
        <v>740</v>
      </c>
      <c r="C44" s="68"/>
      <c r="D44" s="75">
        <v>1.1520000000000044</v>
      </c>
      <c r="E44" s="68" t="s">
        <v>8</v>
      </c>
      <c r="F44" s="214"/>
      <c r="I44">
        <v>1</v>
      </c>
    </row>
    <row r="45" spans="1:9" ht="17.399999999999999" x14ac:dyDescent="0.3">
      <c r="A45" s="68">
        <v>2211</v>
      </c>
      <c r="B45" s="68" t="s">
        <v>739</v>
      </c>
      <c r="C45" s="68"/>
      <c r="D45" s="75">
        <v>1.1520000000000015</v>
      </c>
      <c r="E45" s="68" t="s">
        <v>8</v>
      </c>
      <c r="F45" s="214"/>
      <c r="I45">
        <v>1</v>
      </c>
    </row>
    <row r="46" spans="1:9" ht="17.399999999999999" x14ac:dyDescent="0.3">
      <c r="A46" s="68">
        <v>2212</v>
      </c>
      <c r="B46" s="68" t="s">
        <v>738</v>
      </c>
      <c r="C46" s="68"/>
      <c r="D46" s="75">
        <v>1.152000000000001</v>
      </c>
      <c r="E46" s="68" t="s">
        <v>8</v>
      </c>
      <c r="F46" s="214"/>
      <c r="I46">
        <v>1</v>
      </c>
    </row>
    <row r="47" spans="1:9" ht="17.399999999999999" x14ac:dyDescent="0.3">
      <c r="A47" s="68">
        <v>2213</v>
      </c>
      <c r="B47" s="68" t="s">
        <v>737</v>
      </c>
      <c r="C47" s="68"/>
      <c r="D47" s="75">
        <v>1.1519999999999997</v>
      </c>
      <c r="E47" s="68" t="s">
        <v>8</v>
      </c>
      <c r="F47" s="214"/>
      <c r="I47">
        <v>1</v>
      </c>
    </row>
    <row r="48" spans="1:9" ht="17.399999999999999" x14ac:dyDescent="0.3">
      <c r="A48" s="68">
        <v>2301</v>
      </c>
      <c r="B48" s="68" t="s">
        <v>736</v>
      </c>
      <c r="C48" s="68"/>
      <c r="D48" s="75">
        <v>14.954800000000036</v>
      </c>
      <c r="E48" s="68" t="s">
        <v>8</v>
      </c>
      <c r="F48" s="214"/>
      <c r="I48">
        <v>1</v>
      </c>
    </row>
    <row r="49" spans="1:9" ht="18" thickBot="1" x14ac:dyDescent="0.35">
      <c r="A49" s="68">
        <v>2302</v>
      </c>
      <c r="B49" s="68" t="s">
        <v>266</v>
      </c>
      <c r="C49" s="68"/>
      <c r="D49" s="75">
        <v>1.3536000000000001</v>
      </c>
      <c r="E49" s="68" t="s">
        <v>8</v>
      </c>
      <c r="F49" s="214"/>
      <c r="I49">
        <v>1</v>
      </c>
    </row>
    <row r="50" spans="1:9" ht="18" thickBot="1" x14ac:dyDescent="0.35">
      <c r="A50" s="54"/>
      <c r="B50" s="9"/>
      <c r="C50" s="66"/>
      <c r="D50" s="40">
        <f>SUM(D11:D49)</f>
        <v>694.75617613691736</v>
      </c>
      <c r="E50" s="66"/>
      <c r="F50" s="214"/>
    </row>
    <row r="51" spans="1:9" ht="18" thickBot="1" x14ac:dyDescent="0.35">
      <c r="A51" s="68">
        <v>1286</v>
      </c>
      <c r="B51" s="68" t="s">
        <v>735</v>
      </c>
      <c r="C51" s="68" t="s">
        <v>84</v>
      </c>
      <c r="D51" s="75">
        <v>71.731527998388586</v>
      </c>
      <c r="E51" s="68" t="s">
        <v>27</v>
      </c>
      <c r="F51" s="213" t="s">
        <v>28</v>
      </c>
      <c r="I51">
        <v>1</v>
      </c>
    </row>
    <row r="52" spans="1:9" ht="18" thickBot="1" x14ac:dyDescent="0.35">
      <c r="A52" s="59"/>
      <c r="B52" s="9"/>
      <c r="C52" s="66"/>
      <c r="D52" s="40">
        <f>SUM(D51)</f>
        <v>71.731527998388586</v>
      </c>
      <c r="E52" s="66"/>
      <c r="F52" s="214"/>
    </row>
    <row r="53" spans="1:9" ht="17.399999999999999" x14ac:dyDescent="0.3">
      <c r="A53" s="69">
        <v>1222</v>
      </c>
      <c r="B53" s="69" t="s">
        <v>7</v>
      </c>
      <c r="C53" s="69" t="s">
        <v>734</v>
      </c>
      <c r="D53" s="74">
        <v>8.5500000000042107</v>
      </c>
      <c r="E53" s="69" t="s">
        <v>702</v>
      </c>
      <c r="F53" s="202" t="s">
        <v>728</v>
      </c>
      <c r="I53">
        <f>52/315</f>
        <v>0.16507936507936508</v>
      </c>
    </row>
    <row r="54" spans="1:9" ht="17.399999999999999" x14ac:dyDescent="0.3">
      <c r="A54" s="69">
        <v>1225</v>
      </c>
      <c r="B54" s="69" t="s">
        <v>367</v>
      </c>
      <c r="C54" s="69"/>
      <c r="D54" s="74">
        <v>14.076400000000003</v>
      </c>
      <c r="E54" s="69" t="s">
        <v>702</v>
      </c>
      <c r="F54" s="203"/>
      <c r="I54">
        <f t="shared" ref="I54:I56" si="1">52/315</f>
        <v>0.16507936507936508</v>
      </c>
    </row>
    <row r="55" spans="1:9" ht="17.399999999999999" x14ac:dyDescent="0.3">
      <c r="A55" s="69">
        <v>1245</v>
      </c>
      <c r="B55" s="69" t="s">
        <v>733</v>
      </c>
      <c r="C55" s="69"/>
      <c r="D55" s="74">
        <v>45.144281076964432</v>
      </c>
      <c r="E55" s="69" t="s">
        <v>702</v>
      </c>
      <c r="F55" s="203"/>
      <c r="I55">
        <f t="shared" si="1"/>
        <v>0.16507936507936508</v>
      </c>
    </row>
    <row r="56" spans="1:9" ht="17.399999999999999" x14ac:dyDescent="0.3">
      <c r="A56" s="69">
        <v>1255</v>
      </c>
      <c r="B56" s="69" t="s">
        <v>732</v>
      </c>
      <c r="C56" s="69" t="s">
        <v>731</v>
      </c>
      <c r="D56" s="74">
        <v>22.561150000001213</v>
      </c>
      <c r="E56" s="69" t="s">
        <v>702</v>
      </c>
      <c r="F56" s="203"/>
      <c r="I56">
        <f t="shared" si="1"/>
        <v>0.16507936507936508</v>
      </c>
    </row>
    <row r="57" spans="1:9" ht="17.399999999999999" x14ac:dyDescent="0.3">
      <c r="A57" s="53">
        <v>1272</v>
      </c>
      <c r="B57" s="53" t="s">
        <v>730</v>
      </c>
      <c r="C57" s="53"/>
      <c r="D57" s="58">
        <v>1.9287734169384265</v>
      </c>
      <c r="E57" s="53" t="s">
        <v>702</v>
      </c>
      <c r="F57" s="203"/>
      <c r="I57">
        <v>0</v>
      </c>
    </row>
    <row r="58" spans="1:9" ht="17.399999999999999" x14ac:dyDescent="0.3">
      <c r="A58" s="69">
        <v>1282</v>
      </c>
      <c r="B58" s="69" t="s">
        <v>729</v>
      </c>
      <c r="C58" s="69"/>
      <c r="D58" s="74">
        <v>15.153450000002747</v>
      </c>
      <c r="E58" s="69" t="s">
        <v>702</v>
      </c>
      <c r="F58" s="203"/>
      <c r="I58">
        <f>52/315</f>
        <v>0.16507936507936508</v>
      </c>
    </row>
    <row r="59" spans="1:9" ht="17.399999999999999" x14ac:dyDescent="0.3">
      <c r="A59" s="68">
        <v>1284</v>
      </c>
      <c r="B59" s="68" t="s">
        <v>728</v>
      </c>
      <c r="C59" s="68"/>
      <c r="D59" s="75">
        <v>127.03643988790417</v>
      </c>
      <c r="E59" s="68" t="s">
        <v>702</v>
      </c>
      <c r="F59" s="203"/>
      <c r="I59">
        <v>1</v>
      </c>
    </row>
    <row r="60" spans="1:9" ht="17.399999999999999" x14ac:dyDescent="0.3">
      <c r="A60" s="68">
        <v>1285</v>
      </c>
      <c r="B60" s="68" t="s">
        <v>727</v>
      </c>
      <c r="C60" s="68"/>
      <c r="D60" s="75">
        <v>10.13999999999904</v>
      </c>
      <c r="E60" s="68" t="s">
        <v>702</v>
      </c>
      <c r="F60" s="203"/>
      <c r="I60">
        <v>1</v>
      </c>
    </row>
    <row r="61" spans="1:9" ht="18" thickBot="1" x14ac:dyDescent="0.35">
      <c r="A61" s="70">
        <v>2202</v>
      </c>
      <c r="B61" s="70" t="s">
        <v>726</v>
      </c>
      <c r="C61" s="70"/>
      <c r="D61" s="76">
        <v>107.93109800000023</v>
      </c>
      <c r="E61" s="69" t="s">
        <v>702</v>
      </c>
      <c r="F61" s="203"/>
      <c r="I61">
        <f>12/315</f>
        <v>3.8095238095238099E-2</v>
      </c>
    </row>
    <row r="62" spans="1:9" ht="18" thickBot="1" x14ac:dyDescent="0.35">
      <c r="A62" s="59"/>
      <c r="B62" s="9"/>
      <c r="C62" s="66"/>
      <c r="D62" s="40">
        <f>SUM(D53:D61)</f>
        <v>352.52159238181446</v>
      </c>
      <c r="E62" s="66"/>
      <c r="F62" s="214"/>
    </row>
    <row r="63" spans="1:9" ht="18" thickBot="1" x14ac:dyDescent="0.35">
      <c r="A63" s="68">
        <v>1284</v>
      </c>
      <c r="B63" s="68" t="s">
        <v>725</v>
      </c>
      <c r="C63" s="68"/>
      <c r="D63" s="75">
        <v>21.761523242446451</v>
      </c>
      <c r="E63" s="68" t="s">
        <v>702</v>
      </c>
      <c r="F63" s="213" t="s">
        <v>724</v>
      </c>
      <c r="I63">
        <v>1</v>
      </c>
    </row>
    <row r="64" spans="1:9" ht="18" thickBot="1" x14ac:dyDescent="0.35">
      <c r="A64" s="59"/>
      <c r="B64" s="9"/>
      <c r="C64" s="66"/>
      <c r="D64" s="40">
        <f>SUM(D63)</f>
        <v>21.761523242446451</v>
      </c>
      <c r="E64" s="66"/>
      <c r="F64" s="215"/>
    </row>
    <row r="65" spans="1:9" ht="17.399999999999999" x14ac:dyDescent="0.3">
      <c r="A65" s="69">
        <v>1221</v>
      </c>
      <c r="B65" s="69" t="s">
        <v>7</v>
      </c>
      <c r="C65" s="69" t="s">
        <v>723</v>
      </c>
      <c r="D65" s="74">
        <v>8.5500000000040757</v>
      </c>
      <c r="E65" s="69" t="s">
        <v>702</v>
      </c>
      <c r="F65" s="202" t="s">
        <v>722</v>
      </c>
      <c r="I65">
        <f>52/315</f>
        <v>0.16507936507936508</v>
      </c>
    </row>
    <row r="66" spans="1:9" ht="17.399999999999999" x14ac:dyDescent="0.3">
      <c r="A66" s="69">
        <v>1224</v>
      </c>
      <c r="B66" s="69" t="s">
        <v>86</v>
      </c>
      <c r="C66" s="69"/>
      <c r="D66" s="74">
        <v>15.960000000004067</v>
      </c>
      <c r="E66" s="69" t="s">
        <v>702</v>
      </c>
      <c r="F66" s="203"/>
      <c r="I66">
        <f>52/315</f>
        <v>0.16507936507936508</v>
      </c>
    </row>
    <row r="67" spans="1:9" ht="17.399999999999999" x14ac:dyDescent="0.3">
      <c r="A67" s="68">
        <v>1252</v>
      </c>
      <c r="B67" s="68" t="s">
        <v>332</v>
      </c>
      <c r="C67" s="68"/>
      <c r="D67" s="75">
        <v>72.038354999994141</v>
      </c>
      <c r="E67" s="68" t="s">
        <v>702</v>
      </c>
      <c r="F67" s="203"/>
      <c r="I67">
        <v>1</v>
      </c>
    </row>
    <row r="68" spans="1:9" ht="17.399999999999999" x14ac:dyDescent="0.3">
      <c r="A68" s="68">
        <v>1260</v>
      </c>
      <c r="B68" s="68" t="s">
        <v>332</v>
      </c>
      <c r="C68" s="68"/>
      <c r="D68" s="75">
        <v>168.90974999999861</v>
      </c>
      <c r="E68" s="68" t="s">
        <v>702</v>
      </c>
      <c r="F68" s="203"/>
      <c r="I68">
        <v>1</v>
      </c>
    </row>
    <row r="69" spans="1:9" ht="18" thickBot="1" x14ac:dyDescent="0.35">
      <c r="A69" s="53">
        <v>1262</v>
      </c>
      <c r="B69" s="53" t="s">
        <v>721</v>
      </c>
      <c r="C69" s="53"/>
      <c r="D69" s="58">
        <v>5.1275628485787346</v>
      </c>
      <c r="E69" s="53" t="s">
        <v>702</v>
      </c>
      <c r="F69" s="203"/>
      <c r="I69">
        <v>0</v>
      </c>
    </row>
    <row r="70" spans="1:9" ht="18" thickBot="1" x14ac:dyDescent="0.35">
      <c r="A70" s="59"/>
      <c r="B70" s="9"/>
      <c r="C70" s="66"/>
      <c r="D70" s="40">
        <f>SUM(D65:D69)</f>
        <v>270.58566784857965</v>
      </c>
      <c r="E70" s="66"/>
      <c r="F70" s="214"/>
    </row>
    <row r="71" spans="1:9" ht="17.399999999999999" x14ac:dyDescent="0.3">
      <c r="A71" s="69">
        <v>1220</v>
      </c>
      <c r="B71" s="69" t="s">
        <v>7</v>
      </c>
      <c r="C71" s="69"/>
      <c r="D71" s="74">
        <v>8.5499999999999314</v>
      </c>
      <c r="E71" s="69" t="s">
        <v>702</v>
      </c>
      <c r="F71" s="202" t="s">
        <v>720</v>
      </c>
      <c r="I71">
        <f>52/315</f>
        <v>0.16507936507936508</v>
      </c>
    </row>
    <row r="72" spans="1:9" ht="17.399999999999999" x14ac:dyDescent="0.3">
      <c r="A72" s="69">
        <v>1223</v>
      </c>
      <c r="B72" s="69" t="s">
        <v>7</v>
      </c>
      <c r="C72" s="69" t="s">
        <v>719</v>
      </c>
      <c r="D72" s="74">
        <v>10.032000000004071</v>
      </c>
      <c r="E72" s="69" t="s">
        <v>702</v>
      </c>
      <c r="F72" s="203"/>
      <c r="I72">
        <f>52/315</f>
        <v>0.16507936507936508</v>
      </c>
    </row>
    <row r="73" spans="1:9" ht="17.399999999999999" x14ac:dyDescent="0.3">
      <c r="A73" s="68">
        <v>1265</v>
      </c>
      <c r="B73" s="68" t="s">
        <v>381</v>
      </c>
      <c r="C73" s="68"/>
      <c r="D73" s="75">
        <v>22.427999999998505</v>
      </c>
      <c r="E73" s="68" t="s">
        <v>702</v>
      </c>
      <c r="F73" s="203"/>
      <c r="I73">
        <v>1</v>
      </c>
    </row>
    <row r="74" spans="1:9" ht="17.399999999999999" x14ac:dyDescent="0.3">
      <c r="A74" s="68">
        <v>1268</v>
      </c>
      <c r="B74" s="68" t="s">
        <v>51</v>
      </c>
      <c r="C74" s="68"/>
      <c r="D74" s="75">
        <v>9.284412499999954</v>
      </c>
      <c r="E74" s="68" t="s">
        <v>702</v>
      </c>
      <c r="F74" s="203"/>
      <c r="I74">
        <v>1</v>
      </c>
    </row>
    <row r="75" spans="1:9" ht="17.399999999999999" x14ac:dyDescent="0.3">
      <c r="A75" s="68">
        <v>1269</v>
      </c>
      <c r="B75" s="68" t="s">
        <v>718</v>
      </c>
      <c r="C75" s="68"/>
      <c r="D75" s="75">
        <v>80.316361389495881</v>
      </c>
      <c r="E75" s="68" t="s">
        <v>702</v>
      </c>
      <c r="F75" s="203"/>
      <c r="I75">
        <v>1</v>
      </c>
    </row>
    <row r="76" spans="1:9" ht="17.399999999999999" x14ac:dyDescent="0.3">
      <c r="A76" s="68">
        <v>1273</v>
      </c>
      <c r="B76" s="68" t="s">
        <v>717</v>
      </c>
      <c r="C76" s="68"/>
      <c r="D76" s="75">
        <v>101.28826080820559</v>
      </c>
      <c r="E76" s="68" t="s">
        <v>702</v>
      </c>
      <c r="F76" s="203"/>
      <c r="I76">
        <v>1</v>
      </c>
    </row>
    <row r="77" spans="1:9" ht="17.399999999999999" x14ac:dyDescent="0.3">
      <c r="A77" s="68">
        <v>1292</v>
      </c>
      <c r="B77" s="68" t="s">
        <v>716</v>
      </c>
      <c r="C77" s="68" t="s">
        <v>715</v>
      </c>
      <c r="D77" s="75">
        <v>22.36095000000191</v>
      </c>
      <c r="E77" s="68" t="s">
        <v>702</v>
      </c>
      <c r="F77" s="203"/>
      <c r="I77">
        <v>1</v>
      </c>
    </row>
    <row r="78" spans="1:9" ht="17.399999999999999" x14ac:dyDescent="0.3">
      <c r="A78" s="68">
        <v>2206</v>
      </c>
      <c r="B78" s="68" t="s">
        <v>714</v>
      </c>
      <c r="C78" s="68"/>
      <c r="D78" s="75">
        <v>21.225587395666075</v>
      </c>
      <c r="E78" s="68" t="s">
        <v>702</v>
      </c>
      <c r="F78" s="203"/>
      <c r="I78">
        <v>1</v>
      </c>
    </row>
    <row r="79" spans="1:9" ht="17.399999999999999" x14ac:dyDescent="0.3">
      <c r="A79" s="68">
        <v>2208</v>
      </c>
      <c r="B79" s="68" t="s">
        <v>713</v>
      </c>
      <c r="C79" s="68" t="s">
        <v>712</v>
      </c>
      <c r="D79" s="75">
        <v>66.871583999999586</v>
      </c>
      <c r="E79" s="68" t="s">
        <v>702</v>
      </c>
      <c r="F79" s="203"/>
      <c r="I79">
        <v>1</v>
      </c>
    </row>
    <row r="80" spans="1:9" ht="17.399999999999999" x14ac:dyDescent="0.3">
      <c r="A80" s="68">
        <v>2215</v>
      </c>
      <c r="B80" s="68" t="s">
        <v>399</v>
      </c>
      <c r="C80" s="68" t="s">
        <v>711</v>
      </c>
      <c r="D80" s="75">
        <v>18.371689827247362</v>
      </c>
      <c r="E80" s="68" t="s">
        <v>702</v>
      </c>
      <c r="F80" s="203"/>
      <c r="I80">
        <v>1</v>
      </c>
    </row>
    <row r="81" spans="1:9" ht="17.399999999999999" x14ac:dyDescent="0.3">
      <c r="A81" s="68">
        <v>2216</v>
      </c>
      <c r="B81" s="68" t="s">
        <v>34</v>
      </c>
      <c r="C81" s="68" t="s">
        <v>711</v>
      </c>
      <c r="D81" s="75">
        <v>44.774679754366844</v>
      </c>
      <c r="E81" s="68" t="s">
        <v>702</v>
      </c>
      <c r="F81" s="203"/>
      <c r="I81">
        <v>1</v>
      </c>
    </row>
    <row r="82" spans="1:9" ht="18" thickBot="1" x14ac:dyDescent="0.35">
      <c r="A82" s="69">
        <v>2217</v>
      </c>
      <c r="B82" s="69" t="s">
        <v>693</v>
      </c>
      <c r="C82" s="69" t="s">
        <v>710</v>
      </c>
      <c r="D82" s="74">
        <v>21.644343215686749</v>
      </c>
      <c r="E82" s="69" t="s">
        <v>702</v>
      </c>
      <c r="F82" s="203"/>
      <c r="I82">
        <f>52/315</f>
        <v>0.16507936507936508</v>
      </c>
    </row>
    <row r="83" spans="1:9" ht="18" thickBot="1" x14ac:dyDescent="0.35">
      <c r="A83" s="59"/>
      <c r="B83" s="9"/>
      <c r="C83" s="66"/>
      <c r="D83" s="40">
        <f>SUM(D71:D82)</f>
        <v>427.14786889067244</v>
      </c>
      <c r="E83" s="66"/>
      <c r="F83" s="215"/>
    </row>
    <row r="84" spans="1:9" ht="17.399999999999999" x14ac:dyDescent="0.3">
      <c r="A84" s="69">
        <v>1250</v>
      </c>
      <c r="B84" s="69" t="s">
        <v>709</v>
      </c>
      <c r="C84" s="69"/>
      <c r="D84" s="74">
        <v>11.264000000000289</v>
      </c>
      <c r="E84" s="69" t="s">
        <v>702</v>
      </c>
      <c r="F84" s="213" t="s">
        <v>708</v>
      </c>
      <c r="I84">
        <f>52/315</f>
        <v>0.16507936507936508</v>
      </c>
    </row>
    <row r="85" spans="1:9" ht="17.399999999999999" x14ac:dyDescent="0.3">
      <c r="A85" s="70">
        <v>1254</v>
      </c>
      <c r="B85" s="70" t="s">
        <v>707</v>
      </c>
      <c r="C85" s="70"/>
      <c r="D85" s="76">
        <v>30.781874999991654</v>
      </c>
      <c r="E85" s="70" t="s">
        <v>702</v>
      </c>
      <c r="F85" s="214"/>
      <c r="I85">
        <f>1/12</f>
        <v>8.3333333333333329E-2</v>
      </c>
    </row>
    <row r="86" spans="1:9" ht="17.399999999999999" x14ac:dyDescent="0.3">
      <c r="A86" s="68">
        <v>1263</v>
      </c>
      <c r="B86" s="68" t="s">
        <v>706</v>
      </c>
      <c r="C86" s="68"/>
      <c r="D86" s="75">
        <v>33.390000000000583</v>
      </c>
      <c r="E86" s="68" t="s">
        <v>702</v>
      </c>
      <c r="F86" s="214"/>
      <c r="I86">
        <v>1</v>
      </c>
    </row>
    <row r="87" spans="1:9" ht="17.399999999999999" x14ac:dyDescent="0.3">
      <c r="A87" s="68">
        <v>1264</v>
      </c>
      <c r="B87" s="68" t="s">
        <v>705</v>
      </c>
      <c r="C87" s="68"/>
      <c r="D87" s="75">
        <v>133.80579322654933</v>
      </c>
      <c r="E87" s="68" t="s">
        <v>702</v>
      </c>
      <c r="F87" s="214"/>
      <c r="I87">
        <v>1</v>
      </c>
    </row>
    <row r="88" spans="1:9" ht="17.399999999999999" x14ac:dyDescent="0.3">
      <c r="A88" s="69">
        <v>1290</v>
      </c>
      <c r="B88" s="69" t="s">
        <v>157</v>
      </c>
      <c r="C88" s="69" t="s">
        <v>704</v>
      </c>
      <c r="D88" s="74">
        <v>18.76174999999775</v>
      </c>
      <c r="E88" s="69" t="s">
        <v>702</v>
      </c>
      <c r="F88" s="214"/>
      <c r="I88">
        <f>52/315</f>
        <v>0.16507936507936508</v>
      </c>
    </row>
    <row r="89" spans="1:9" ht="18" thickBot="1" x14ac:dyDescent="0.35">
      <c r="A89" s="69">
        <v>1291</v>
      </c>
      <c r="B89" s="69" t="s">
        <v>157</v>
      </c>
      <c r="C89" s="69" t="s">
        <v>703</v>
      </c>
      <c r="D89" s="74">
        <v>45.176653972887493</v>
      </c>
      <c r="E89" s="69" t="s">
        <v>702</v>
      </c>
      <c r="F89" s="214"/>
      <c r="I89">
        <f>52/315</f>
        <v>0.16507936507936508</v>
      </c>
    </row>
    <row r="90" spans="1:9" ht="18" thickBot="1" x14ac:dyDescent="0.35">
      <c r="A90" s="59"/>
      <c r="B90" s="9"/>
      <c r="C90" s="66"/>
      <c r="D90" s="40">
        <f>SUM(D84:D89)</f>
        <v>273.18007219942712</v>
      </c>
      <c r="E90" s="66"/>
      <c r="F90" s="215"/>
    </row>
    <row r="91" spans="1:9" ht="17.399999999999999" x14ac:dyDescent="0.3">
      <c r="A91" s="53">
        <v>1201</v>
      </c>
      <c r="B91" s="53" t="s">
        <v>51</v>
      </c>
      <c r="C91" s="53" t="s">
        <v>701</v>
      </c>
      <c r="D91" s="58">
        <v>19.46445599998513</v>
      </c>
      <c r="E91" s="53" t="s">
        <v>53</v>
      </c>
      <c r="F91" s="213" t="s">
        <v>61</v>
      </c>
      <c r="I91">
        <v>0</v>
      </c>
    </row>
    <row r="92" spans="1:9" ht="17.399999999999999" x14ac:dyDescent="0.3">
      <c r="A92" s="53">
        <v>1206</v>
      </c>
      <c r="B92" s="53" t="s">
        <v>700</v>
      </c>
      <c r="C92" s="53" t="s">
        <v>699</v>
      </c>
      <c r="D92" s="58">
        <v>7.4988489682306536</v>
      </c>
      <c r="E92" s="53" t="s">
        <v>53</v>
      </c>
      <c r="F92" s="214"/>
      <c r="I92">
        <v>0</v>
      </c>
    </row>
    <row r="93" spans="1:9" ht="17.399999999999999" x14ac:dyDescent="0.3">
      <c r="A93" s="53">
        <v>1207</v>
      </c>
      <c r="B93" s="53" t="s">
        <v>392</v>
      </c>
      <c r="C93" s="53" t="s">
        <v>698</v>
      </c>
      <c r="D93" s="58">
        <v>3.842499999999955</v>
      </c>
      <c r="E93" s="53" t="s">
        <v>53</v>
      </c>
      <c r="F93" s="214"/>
      <c r="I93">
        <v>0</v>
      </c>
    </row>
    <row r="94" spans="1:9" ht="17.399999999999999" x14ac:dyDescent="0.3">
      <c r="A94" s="53">
        <v>1208</v>
      </c>
      <c r="B94" s="53" t="s">
        <v>690</v>
      </c>
      <c r="C94" s="53"/>
      <c r="D94" s="58">
        <v>2.3825000000018748</v>
      </c>
      <c r="E94" s="53" t="s">
        <v>53</v>
      </c>
      <c r="F94" s="214"/>
      <c r="I94">
        <v>0</v>
      </c>
    </row>
    <row r="95" spans="1:9" ht="17.399999999999999" x14ac:dyDescent="0.3">
      <c r="A95" s="53">
        <v>1218</v>
      </c>
      <c r="B95" s="53" t="s">
        <v>697</v>
      </c>
      <c r="C95" s="53"/>
      <c r="D95" s="58">
        <v>8.9999999999999236</v>
      </c>
      <c r="E95" s="53" t="s">
        <v>53</v>
      </c>
      <c r="F95" s="214"/>
      <c r="I95">
        <v>0</v>
      </c>
    </row>
    <row r="96" spans="1:9" ht="17.399999999999999" x14ac:dyDescent="0.3">
      <c r="A96" s="53">
        <v>1228</v>
      </c>
      <c r="B96" s="53" t="s">
        <v>696</v>
      </c>
      <c r="C96" s="53"/>
      <c r="D96" s="58">
        <v>29.443311862380384</v>
      </c>
      <c r="E96" s="53" t="s">
        <v>53</v>
      </c>
      <c r="F96" s="214"/>
      <c r="I96">
        <v>0</v>
      </c>
    </row>
    <row r="97" spans="1:9" ht="17.399999999999999" x14ac:dyDescent="0.3">
      <c r="A97" s="53">
        <v>1231</v>
      </c>
      <c r="B97" s="53" t="s">
        <v>695</v>
      </c>
      <c r="C97" s="53" t="s">
        <v>694</v>
      </c>
      <c r="D97" s="58">
        <v>67.201328356692926</v>
      </c>
      <c r="E97" s="53" t="s">
        <v>53</v>
      </c>
      <c r="F97" s="214"/>
      <c r="I97">
        <v>0</v>
      </c>
    </row>
    <row r="98" spans="1:9" ht="17.399999999999999" x14ac:dyDescent="0.3">
      <c r="A98" s="53">
        <v>1235</v>
      </c>
      <c r="B98" s="53" t="s">
        <v>691</v>
      </c>
      <c r="C98" s="53" t="s">
        <v>693</v>
      </c>
      <c r="D98" s="58">
        <v>0.60637500000143807</v>
      </c>
      <c r="E98" s="53" t="s">
        <v>53</v>
      </c>
      <c r="F98" s="214"/>
      <c r="I98">
        <v>0</v>
      </c>
    </row>
    <row r="99" spans="1:9" ht="17.399999999999999" x14ac:dyDescent="0.3">
      <c r="A99" s="53">
        <v>1236</v>
      </c>
      <c r="B99" s="53" t="s">
        <v>692</v>
      </c>
      <c r="C99" s="53"/>
      <c r="D99" s="58">
        <v>0.4496699999998946</v>
      </c>
      <c r="E99" s="53" t="s">
        <v>53</v>
      </c>
      <c r="F99" s="214"/>
      <c r="I99">
        <v>0</v>
      </c>
    </row>
    <row r="100" spans="1:9" ht="17.399999999999999" x14ac:dyDescent="0.3">
      <c r="A100" s="53">
        <v>1237</v>
      </c>
      <c r="B100" s="53" t="s">
        <v>690</v>
      </c>
      <c r="C100" s="53"/>
      <c r="D100" s="58">
        <v>2.0582469999990205</v>
      </c>
      <c r="E100" s="53" t="s">
        <v>53</v>
      </c>
      <c r="F100" s="214"/>
      <c r="I100">
        <v>0</v>
      </c>
    </row>
    <row r="101" spans="1:9" ht="17.399999999999999" x14ac:dyDescent="0.3">
      <c r="A101" s="53">
        <v>1238</v>
      </c>
      <c r="B101" s="53" t="s">
        <v>690</v>
      </c>
      <c r="C101" s="53"/>
      <c r="D101" s="58">
        <v>2.6692799999999752</v>
      </c>
      <c r="E101" s="53" t="s">
        <v>53</v>
      </c>
      <c r="F101" s="214"/>
      <c r="I101">
        <v>0</v>
      </c>
    </row>
    <row r="102" spans="1:9" ht="17.399999999999999" x14ac:dyDescent="0.3">
      <c r="A102" s="53">
        <v>1244</v>
      </c>
      <c r="B102" s="53" t="s">
        <v>690</v>
      </c>
      <c r="C102" s="53"/>
      <c r="D102" s="58">
        <v>1.2834000000017058</v>
      </c>
      <c r="E102" s="53" t="s">
        <v>53</v>
      </c>
      <c r="F102" s="214"/>
      <c r="I102">
        <v>0</v>
      </c>
    </row>
    <row r="103" spans="1:9" ht="17.399999999999999" x14ac:dyDescent="0.3">
      <c r="A103" s="53">
        <v>1247</v>
      </c>
      <c r="B103" s="53" t="s">
        <v>691</v>
      </c>
      <c r="C103" s="53" t="s">
        <v>210</v>
      </c>
      <c r="D103" s="58">
        <v>0.80322000000059834</v>
      </c>
      <c r="E103" s="53" t="s">
        <v>53</v>
      </c>
      <c r="F103" s="214"/>
      <c r="I103">
        <v>0</v>
      </c>
    </row>
    <row r="104" spans="1:9" ht="17.399999999999999" x14ac:dyDescent="0.3">
      <c r="A104" s="53">
        <v>1274</v>
      </c>
      <c r="B104" s="53" t="s">
        <v>690</v>
      </c>
      <c r="C104" s="53"/>
      <c r="D104" s="58">
        <v>2.9743500000013579</v>
      </c>
      <c r="E104" s="53" t="s">
        <v>53</v>
      </c>
      <c r="F104" s="214"/>
      <c r="I104">
        <v>0</v>
      </c>
    </row>
    <row r="105" spans="1:9" ht="17.399999999999999" x14ac:dyDescent="0.3">
      <c r="A105" s="53">
        <v>1275</v>
      </c>
      <c r="B105" s="53" t="s">
        <v>691</v>
      </c>
      <c r="C105" s="53" t="s">
        <v>84</v>
      </c>
      <c r="D105" s="58">
        <v>0.64117500000023864</v>
      </c>
      <c r="E105" s="53" t="s">
        <v>53</v>
      </c>
      <c r="F105" s="214"/>
      <c r="I105">
        <v>0</v>
      </c>
    </row>
    <row r="106" spans="1:9" ht="17.399999999999999" x14ac:dyDescent="0.3">
      <c r="A106" s="53">
        <v>1276</v>
      </c>
      <c r="B106" s="53" t="s">
        <v>691</v>
      </c>
      <c r="C106" s="53" t="s">
        <v>72</v>
      </c>
      <c r="D106" s="58">
        <v>0.68059600950811483</v>
      </c>
      <c r="E106" s="53" t="s">
        <v>53</v>
      </c>
      <c r="F106" s="214"/>
      <c r="I106">
        <v>0</v>
      </c>
    </row>
    <row r="107" spans="1:9" ht="17.399999999999999" x14ac:dyDescent="0.3">
      <c r="A107" s="53">
        <v>1287</v>
      </c>
      <c r="B107" s="53" t="s">
        <v>690</v>
      </c>
      <c r="C107" s="53"/>
      <c r="D107" s="58">
        <v>3.0419999999998737</v>
      </c>
      <c r="E107" s="53" t="s">
        <v>53</v>
      </c>
      <c r="F107" s="214"/>
      <c r="I107">
        <v>0</v>
      </c>
    </row>
    <row r="108" spans="1:9" ht="17.399999999999999" x14ac:dyDescent="0.3">
      <c r="A108" s="53">
        <v>1288</v>
      </c>
      <c r="B108" s="53" t="s">
        <v>689</v>
      </c>
      <c r="C108" s="53"/>
      <c r="D108" s="58">
        <v>20.820525000003599</v>
      </c>
      <c r="E108" s="53" t="s">
        <v>53</v>
      </c>
      <c r="F108" s="214"/>
      <c r="I108">
        <v>0</v>
      </c>
    </row>
    <row r="109" spans="1:9" ht="17.399999999999999" x14ac:dyDescent="0.3">
      <c r="A109" s="53">
        <v>1294</v>
      </c>
      <c r="B109" s="53" t="s">
        <v>392</v>
      </c>
      <c r="C109" s="53" t="s">
        <v>688</v>
      </c>
      <c r="D109" s="58">
        <v>8.8873072240476727</v>
      </c>
      <c r="E109" s="53" t="s">
        <v>53</v>
      </c>
      <c r="F109" s="214"/>
      <c r="I109">
        <v>0</v>
      </c>
    </row>
    <row r="110" spans="1:9" ht="17.399999999999999" x14ac:dyDescent="0.3">
      <c r="A110" s="53">
        <v>2205</v>
      </c>
      <c r="B110" s="53" t="s">
        <v>687</v>
      </c>
      <c r="C110" s="53"/>
      <c r="D110" s="58">
        <v>10.381909999993747</v>
      </c>
      <c r="E110" s="53" t="s">
        <v>53</v>
      </c>
      <c r="F110" s="214"/>
      <c r="I110">
        <v>0</v>
      </c>
    </row>
    <row r="111" spans="1:9" ht="18" thickBot="1" x14ac:dyDescent="0.35">
      <c r="A111" s="53">
        <v>2214</v>
      </c>
      <c r="B111" s="53" t="s">
        <v>686</v>
      </c>
      <c r="C111" s="53"/>
      <c r="D111" s="58">
        <v>3.2376439092592584</v>
      </c>
      <c r="E111" s="53" t="s">
        <v>53</v>
      </c>
      <c r="F111" s="214"/>
      <c r="I111">
        <v>0</v>
      </c>
    </row>
    <row r="112" spans="1:9" ht="18" thickBot="1" x14ac:dyDescent="0.35">
      <c r="A112" s="59"/>
      <c r="B112" s="9"/>
      <c r="C112" s="66"/>
      <c r="D112" s="40">
        <f>SUM(D91:D111)</f>
        <v>197.36864433010737</v>
      </c>
      <c r="E112" s="66"/>
      <c r="F112" s="215"/>
    </row>
    <row r="113" spans="1:9" ht="18" thickBot="1" x14ac:dyDescent="0.35">
      <c r="A113" s="70">
        <v>2204</v>
      </c>
      <c r="B113" s="70" t="s">
        <v>405</v>
      </c>
      <c r="C113" s="70"/>
      <c r="D113" s="76">
        <v>14.555423999999983</v>
      </c>
      <c r="E113" s="69" t="s">
        <v>53</v>
      </c>
      <c r="F113" s="213" t="s">
        <v>54</v>
      </c>
      <c r="I113">
        <f>1/12</f>
        <v>8.3333333333333329E-2</v>
      </c>
    </row>
    <row r="114" spans="1:9" ht="18" thickBot="1" x14ac:dyDescent="0.35">
      <c r="A114" s="59"/>
      <c r="B114" s="9"/>
      <c r="C114" s="66"/>
      <c r="D114" s="40">
        <f>SUM(D113)</f>
        <v>14.555423999999983</v>
      </c>
      <c r="E114" s="66"/>
      <c r="F114" s="215"/>
    </row>
    <row r="115" spans="1:9" ht="17.399999999999999" x14ac:dyDescent="0.3">
      <c r="C115" s="164" t="s">
        <v>56</v>
      </c>
      <c r="D115" s="169">
        <f>SUM(D114,D112,D90,D83,D70,D64,D62,D52,D50,D10)</f>
        <v>2480.5133895283425</v>
      </c>
    </row>
    <row r="116" spans="1:9" x14ac:dyDescent="0.3">
      <c r="C116" s="165" t="s">
        <v>961</v>
      </c>
      <c r="D116" s="166">
        <f>(SUM(I:I))/COUNTA(I:I)</f>
        <v>0.50660066006600646</v>
      </c>
    </row>
  </sheetData>
  <mergeCells count="17">
    <mergeCell ref="G2:H2"/>
    <mergeCell ref="A1:F1"/>
    <mergeCell ref="F71:F83"/>
    <mergeCell ref="F84:F90"/>
    <mergeCell ref="A2:A3"/>
    <mergeCell ref="B2:B3"/>
    <mergeCell ref="C2:C3"/>
    <mergeCell ref="D2:D3"/>
    <mergeCell ref="E2:F2"/>
    <mergeCell ref="F91:F112"/>
    <mergeCell ref="F113:F114"/>
    <mergeCell ref="F4:F10"/>
    <mergeCell ref="F11:F50"/>
    <mergeCell ref="F51:F52"/>
    <mergeCell ref="F53:F62"/>
    <mergeCell ref="F63:F64"/>
    <mergeCell ref="F65:F7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3D917-B21C-4DB8-A00D-59EEE753FBDC}">
  <sheetPr codeName="Feuil4"/>
  <dimension ref="A1:I16"/>
  <sheetViews>
    <sheetView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22.109375" bestFit="1" customWidth="1"/>
    <col min="3" max="3" width="26.6640625" bestFit="1" customWidth="1"/>
    <col min="4" max="4" width="17.33203125" bestFit="1" customWidth="1"/>
    <col min="5" max="5" width="23.109375" bestFit="1" customWidth="1"/>
    <col min="6" max="6" width="34.6640625" bestFit="1" customWidth="1"/>
    <col min="7" max="7" width="4.44140625" customWidth="1"/>
    <col min="8" max="8" width="19.33203125" bestFit="1" customWidth="1"/>
    <col min="9" max="9" width="19.33203125" hidden="1" customWidth="1"/>
    <col min="11" max="11" width="16.33203125" customWidth="1"/>
  </cols>
  <sheetData>
    <row r="1" spans="1:9" ht="18" customHeight="1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0" t="s">
        <v>3</v>
      </c>
      <c r="E2" s="180" t="s">
        <v>4</v>
      </c>
      <c r="F2" s="180"/>
      <c r="G2" s="180" t="s">
        <v>945</v>
      </c>
      <c r="H2" s="180"/>
    </row>
    <row r="3" spans="1:9" ht="51" customHeight="1" x14ac:dyDescent="0.3">
      <c r="A3" s="180"/>
      <c r="B3" s="180"/>
      <c r="C3" s="180"/>
      <c r="D3" s="180"/>
      <c r="E3" s="73" t="s">
        <v>5</v>
      </c>
      <c r="F3" s="73" t="s">
        <v>6</v>
      </c>
      <c r="G3" s="50"/>
      <c r="H3" s="52" t="s">
        <v>653</v>
      </c>
    </row>
    <row r="4" spans="1:9" ht="17.399999999999999" x14ac:dyDescent="0.3">
      <c r="A4" s="68">
        <v>1310</v>
      </c>
      <c r="B4" s="68" t="s">
        <v>87</v>
      </c>
      <c r="C4" s="68"/>
      <c r="D4" s="75">
        <v>5.4028</v>
      </c>
      <c r="E4" s="68" t="s">
        <v>8</v>
      </c>
      <c r="F4" s="180" t="s">
        <v>9</v>
      </c>
      <c r="G4" s="49"/>
      <c r="H4" s="52" t="s">
        <v>652</v>
      </c>
      <c r="I4">
        <v>1</v>
      </c>
    </row>
    <row r="5" spans="1:9" ht="17.399999999999999" x14ac:dyDescent="0.3">
      <c r="A5" s="68">
        <v>1311</v>
      </c>
      <c r="B5" s="68" t="s">
        <v>51</v>
      </c>
      <c r="C5" s="68"/>
      <c r="D5" s="75">
        <v>13.927999999999995</v>
      </c>
      <c r="E5" s="68" t="s">
        <v>8</v>
      </c>
      <c r="F5" s="180"/>
      <c r="G5" s="51"/>
      <c r="H5" s="52" t="s">
        <v>654</v>
      </c>
      <c r="I5">
        <v>1</v>
      </c>
    </row>
    <row r="6" spans="1:9" ht="17.399999999999999" x14ac:dyDescent="0.3">
      <c r="A6" s="68">
        <v>1321</v>
      </c>
      <c r="B6" s="68" t="s">
        <v>87</v>
      </c>
      <c r="C6" s="68"/>
      <c r="D6" s="75">
        <v>5.5863007819445665</v>
      </c>
      <c r="E6" s="68" t="s">
        <v>8</v>
      </c>
      <c r="F6" s="180"/>
      <c r="G6" s="53"/>
      <c r="H6" s="52" t="s">
        <v>655</v>
      </c>
      <c r="I6">
        <v>1</v>
      </c>
    </row>
    <row r="7" spans="1:9" ht="17.399999999999999" x14ac:dyDescent="0.3">
      <c r="A7" s="73"/>
      <c r="B7" s="73"/>
      <c r="C7" s="73"/>
      <c r="D7" s="71">
        <f>SUM(D4:D6)</f>
        <v>24.917100781944562</v>
      </c>
      <c r="E7" s="73"/>
      <c r="F7" s="180"/>
    </row>
    <row r="8" spans="1:9" ht="17.399999999999999" x14ac:dyDescent="0.3">
      <c r="A8" s="69">
        <v>1312</v>
      </c>
      <c r="B8" s="69" t="s">
        <v>86</v>
      </c>
      <c r="C8" s="69"/>
      <c r="D8" s="74">
        <v>9.051400000000001</v>
      </c>
      <c r="E8" s="69" t="s">
        <v>27</v>
      </c>
      <c r="F8" s="180" t="s">
        <v>28</v>
      </c>
      <c r="I8">
        <f>52/260</f>
        <v>0.2</v>
      </c>
    </row>
    <row r="9" spans="1:9" ht="17.399999999999999" x14ac:dyDescent="0.3">
      <c r="A9" s="69">
        <v>1313</v>
      </c>
      <c r="B9" s="69" t="s">
        <v>85</v>
      </c>
      <c r="C9" s="69" t="s">
        <v>84</v>
      </c>
      <c r="D9" s="74">
        <v>13.2881</v>
      </c>
      <c r="E9" s="69" t="s">
        <v>27</v>
      </c>
      <c r="F9" s="180"/>
      <c r="I9">
        <f>52/260</f>
        <v>0.2</v>
      </c>
    </row>
    <row r="10" spans="1:9" ht="17.399999999999999" x14ac:dyDescent="0.3">
      <c r="A10" s="73"/>
      <c r="B10" s="73"/>
      <c r="C10" s="73"/>
      <c r="D10" s="71">
        <f>SUM(D8:D9)</f>
        <v>22.339500000000001</v>
      </c>
      <c r="E10" s="73"/>
      <c r="F10" s="180"/>
    </row>
    <row r="11" spans="1:9" ht="17.399999999999999" x14ac:dyDescent="0.3">
      <c r="A11" s="69">
        <v>1320</v>
      </c>
      <c r="B11" s="69" t="s">
        <v>7</v>
      </c>
      <c r="C11" s="69"/>
      <c r="D11" s="74">
        <v>13.533199999999983</v>
      </c>
      <c r="E11" s="69" t="s">
        <v>39</v>
      </c>
      <c r="F11" s="180" t="s">
        <v>40</v>
      </c>
      <c r="I11">
        <f>52/260</f>
        <v>0.2</v>
      </c>
    </row>
    <row r="12" spans="1:9" ht="17.399999999999999" x14ac:dyDescent="0.3">
      <c r="A12" s="69">
        <v>1322</v>
      </c>
      <c r="B12" s="69" t="s">
        <v>7</v>
      </c>
      <c r="C12" s="69"/>
      <c r="D12" s="74">
        <v>9.2812999999999946</v>
      </c>
      <c r="E12" s="69" t="s">
        <v>39</v>
      </c>
      <c r="F12" s="180"/>
      <c r="I12">
        <f>52/260</f>
        <v>0.2</v>
      </c>
    </row>
    <row r="13" spans="1:9" ht="17.399999999999999" x14ac:dyDescent="0.3">
      <c r="A13" s="69">
        <v>1323</v>
      </c>
      <c r="B13" s="69" t="s">
        <v>7</v>
      </c>
      <c r="C13" s="69"/>
      <c r="D13" s="74">
        <v>14.192100000000009</v>
      </c>
      <c r="E13" s="69" t="s">
        <v>39</v>
      </c>
      <c r="F13" s="180"/>
      <c r="I13">
        <f>52/260</f>
        <v>0.2</v>
      </c>
    </row>
    <row r="14" spans="1:9" ht="17.399999999999999" x14ac:dyDescent="0.3">
      <c r="A14" s="73"/>
      <c r="B14" s="73"/>
      <c r="C14" s="73"/>
      <c r="D14" s="71">
        <f>SUM(D11:D13)</f>
        <v>37.006599999999985</v>
      </c>
      <c r="E14" s="73"/>
      <c r="F14" s="180"/>
    </row>
    <row r="15" spans="1:9" ht="17.399999999999999" x14ac:dyDescent="0.3">
      <c r="A15" s="73"/>
      <c r="B15" s="73"/>
      <c r="C15" s="73" t="s">
        <v>83</v>
      </c>
      <c r="D15" s="78">
        <f>SUM(D4,D5,D6,D8,D9,D11,D12,D13)</f>
        <v>84.263200781944562</v>
      </c>
      <c r="E15" s="73"/>
      <c r="F15" s="73"/>
    </row>
    <row r="16" spans="1:9" ht="28.8" x14ac:dyDescent="0.3">
      <c r="C16" s="165" t="s">
        <v>961</v>
      </c>
      <c r="D16" s="166">
        <f>(SUM(I:I))/COUNTA(I:I)</f>
        <v>0.50000000000000011</v>
      </c>
    </row>
  </sheetData>
  <mergeCells count="10">
    <mergeCell ref="G2:H2"/>
    <mergeCell ref="A1:F1"/>
    <mergeCell ref="F4:F7"/>
    <mergeCell ref="F8:F10"/>
    <mergeCell ref="F11:F14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D50A0-C40C-425A-9B35-40BD732C7039}">
  <sheetPr codeName="Feuil37"/>
  <dimension ref="A1:M19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5.6640625" bestFit="1" customWidth="1"/>
    <col min="3" max="3" width="24.44140625" bestFit="1" customWidth="1"/>
    <col min="4" max="4" width="17.33203125" bestFit="1" customWidth="1"/>
    <col min="5" max="5" width="28.5546875" bestFit="1" customWidth="1"/>
    <col min="6" max="6" width="42.5546875" bestFit="1" customWidth="1"/>
    <col min="7" max="7" width="2.88671875" customWidth="1"/>
    <col min="8" max="8" width="19.33203125" bestFit="1" customWidth="1"/>
    <col min="9" max="9" width="19.33203125" hidden="1" customWidth="1"/>
    <col min="11" max="11" width="23.44140625" bestFit="1" customWidth="1"/>
    <col min="12" max="12" width="13.5546875" customWidth="1"/>
  </cols>
  <sheetData>
    <row r="1" spans="1:13" ht="17.399999999999999" x14ac:dyDescent="0.3">
      <c r="A1" s="182" t="s">
        <v>57</v>
      </c>
      <c r="B1" s="182"/>
      <c r="C1" s="182"/>
      <c r="D1" s="182"/>
      <c r="E1" s="182"/>
      <c r="F1" s="182"/>
    </row>
    <row r="2" spans="1:13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  <c r="I2" s="200" t="s">
        <v>960</v>
      </c>
    </row>
    <row r="3" spans="1:13" ht="43.5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  <c r="I3" s="200"/>
      <c r="M3" s="134"/>
    </row>
    <row r="4" spans="1:13" ht="17.399999999999999" x14ac:dyDescent="0.3">
      <c r="A4" s="123">
        <v>1010</v>
      </c>
      <c r="B4" s="123" t="s">
        <v>511</v>
      </c>
      <c r="C4" s="123"/>
      <c r="D4" s="127">
        <v>1002.8354720470278</v>
      </c>
      <c r="E4" s="123" t="s">
        <v>8</v>
      </c>
      <c r="F4" s="182" t="s">
        <v>9</v>
      </c>
      <c r="G4" s="49"/>
      <c r="H4" s="52" t="s">
        <v>652</v>
      </c>
      <c r="I4">
        <v>0</v>
      </c>
    </row>
    <row r="5" spans="1:13" ht="17.399999999999999" x14ac:dyDescent="0.3">
      <c r="A5" s="53">
        <v>1011</v>
      </c>
      <c r="B5" s="53" t="s">
        <v>87</v>
      </c>
      <c r="C5" s="53" t="s">
        <v>508</v>
      </c>
      <c r="D5" s="58">
        <v>2.5057201725175631</v>
      </c>
      <c r="E5" s="53" t="s">
        <v>8</v>
      </c>
      <c r="F5" s="182"/>
      <c r="G5" s="51"/>
      <c r="H5" s="52" t="s">
        <v>654</v>
      </c>
      <c r="I5">
        <v>0</v>
      </c>
    </row>
    <row r="6" spans="1:13" ht="17.399999999999999" x14ac:dyDescent="0.3">
      <c r="A6" s="53">
        <v>1015</v>
      </c>
      <c r="B6" s="53" t="s">
        <v>87</v>
      </c>
      <c r="C6" s="53" t="s">
        <v>508</v>
      </c>
      <c r="D6" s="58">
        <v>2.063090006040067</v>
      </c>
      <c r="E6" s="53" t="s">
        <v>8</v>
      </c>
      <c r="F6" s="182"/>
      <c r="G6" s="53"/>
      <c r="H6" s="52" t="s">
        <v>655</v>
      </c>
      <c r="I6">
        <v>0</v>
      </c>
    </row>
    <row r="7" spans="1:13" ht="17.399999999999999" x14ac:dyDescent="0.3">
      <c r="A7" s="49">
        <v>1019</v>
      </c>
      <c r="B7" s="49" t="s">
        <v>510</v>
      </c>
      <c r="C7" s="49" t="s">
        <v>511</v>
      </c>
      <c r="D7" s="55">
        <v>5.8058070538805522</v>
      </c>
      <c r="E7" s="49" t="s">
        <v>8</v>
      </c>
      <c r="F7" s="182"/>
      <c r="I7">
        <f t="shared" ref="I7:I9" si="0">52/260</f>
        <v>0.2</v>
      </c>
    </row>
    <row r="8" spans="1:13" ht="17.399999999999999" x14ac:dyDescent="0.3">
      <c r="A8" s="49">
        <v>1020</v>
      </c>
      <c r="B8" s="49" t="s">
        <v>510</v>
      </c>
      <c r="C8" s="49" t="s">
        <v>509</v>
      </c>
      <c r="D8" s="55">
        <v>5.6448108703490885</v>
      </c>
      <c r="E8" s="49" t="s">
        <v>8</v>
      </c>
      <c r="F8" s="182"/>
      <c r="I8">
        <f t="shared" si="0"/>
        <v>0.2</v>
      </c>
    </row>
    <row r="9" spans="1:13" ht="17.399999999999999" x14ac:dyDescent="0.3">
      <c r="A9" s="49">
        <v>1021</v>
      </c>
      <c r="B9" s="49" t="s">
        <v>87</v>
      </c>
      <c r="C9" s="49" t="s">
        <v>508</v>
      </c>
      <c r="D9" s="55">
        <v>5.262999993832107</v>
      </c>
      <c r="E9" s="49" t="s">
        <v>8</v>
      </c>
      <c r="F9" s="182"/>
      <c r="I9">
        <f t="shared" si="0"/>
        <v>0.2</v>
      </c>
    </row>
    <row r="10" spans="1:13" ht="17.399999999999999" x14ac:dyDescent="0.3">
      <c r="A10" s="23"/>
      <c r="B10" s="22"/>
      <c r="C10" s="22"/>
      <c r="D10" s="6">
        <f>SUM(D4:D9)</f>
        <v>1024.1179001436471</v>
      </c>
      <c r="E10" s="22"/>
      <c r="F10" s="182"/>
    </row>
    <row r="11" spans="1:13" ht="17.399999999999999" x14ac:dyDescent="0.3">
      <c r="A11" s="53">
        <v>1012</v>
      </c>
      <c r="B11" s="53" t="s">
        <v>392</v>
      </c>
      <c r="C11" s="53" t="s">
        <v>424</v>
      </c>
      <c r="D11" s="58">
        <v>9.0194800046632952</v>
      </c>
      <c r="E11" s="53" t="s">
        <v>53</v>
      </c>
      <c r="F11" s="182" t="s">
        <v>61</v>
      </c>
      <c r="I11">
        <v>0</v>
      </c>
    </row>
    <row r="12" spans="1:13" ht="17.399999999999999" x14ac:dyDescent="0.3">
      <c r="A12" s="53">
        <v>1013</v>
      </c>
      <c r="B12" s="53" t="s">
        <v>392</v>
      </c>
      <c r="C12" s="53" t="s">
        <v>507</v>
      </c>
      <c r="D12" s="58">
        <v>3.2899999967181359</v>
      </c>
      <c r="E12" s="53" t="s">
        <v>53</v>
      </c>
      <c r="F12" s="182"/>
      <c r="I12">
        <v>0</v>
      </c>
    </row>
    <row r="13" spans="1:13" ht="17.399999999999999" x14ac:dyDescent="0.3">
      <c r="A13" s="53">
        <v>1014</v>
      </c>
      <c r="B13" s="53" t="s">
        <v>392</v>
      </c>
      <c r="C13" s="53"/>
      <c r="D13" s="58">
        <v>19.819999999987854</v>
      </c>
      <c r="E13" s="53" t="s">
        <v>53</v>
      </c>
      <c r="F13" s="182"/>
      <c r="I13">
        <v>0</v>
      </c>
    </row>
    <row r="14" spans="1:13" ht="17.399999999999999" x14ac:dyDescent="0.3">
      <c r="A14" s="53">
        <v>1016</v>
      </c>
      <c r="B14" s="53" t="s">
        <v>392</v>
      </c>
      <c r="C14" s="53" t="s">
        <v>161</v>
      </c>
      <c r="D14" s="58">
        <v>14.507812145064353</v>
      </c>
      <c r="E14" s="53" t="s">
        <v>53</v>
      </c>
      <c r="F14" s="182"/>
      <c r="I14">
        <v>0</v>
      </c>
    </row>
    <row r="15" spans="1:13" ht="17.399999999999999" x14ac:dyDescent="0.3">
      <c r="A15" s="53">
        <v>1017</v>
      </c>
      <c r="B15" s="53" t="s">
        <v>392</v>
      </c>
      <c r="C15" s="53" t="s">
        <v>506</v>
      </c>
      <c r="D15" s="58">
        <v>3.0841079219509493</v>
      </c>
      <c r="E15" s="53" t="s">
        <v>53</v>
      </c>
      <c r="F15" s="182"/>
      <c r="I15">
        <v>0</v>
      </c>
    </row>
    <row r="16" spans="1:13" ht="17.399999999999999" x14ac:dyDescent="0.3">
      <c r="A16" s="53">
        <v>1018</v>
      </c>
      <c r="B16" s="53" t="s">
        <v>51</v>
      </c>
      <c r="C16" s="53" t="s">
        <v>91</v>
      </c>
      <c r="D16" s="58">
        <v>6.9991471810521926</v>
      </c>
      <c r="E16" s="53" t="s">
        <v>53</v>
      </c>
      <c r="F16" s="182"/>
      <c r="I16">
        <v>0</v>
      </c>
    </row>
    <row r="17" spans="1:10" ht="18" thickBot="1" x14ac:dyDescent="0.35">
      <c r="A17" s="23"/>
      <c r="B17" s="22"/>
      <c r="C17" s="28"/>
      <c r="D17" s="20">
        <f>SUM(D11:D16)</f>
        <v>56.720547249436784</v>
      </c>
      <c r="E17" s="22"/>
      <c r="F17" s="182"/>
    </row>
    <row r="18" spans="1:10" ht="17.399999999999999" x14ac:dyDescent="0.3">
      <c r="C18" s="162" t="s">
        <v>56</v>
      </c>
      <c r="D18" s="167">
        <f>SUM(D4,D5,D6,D7,D8,D9,D11,D12,D13,D14,D15,D16)</f>
        <v>1080.8384473930842</v>
      </c>
      <c r="J18" s="131"/>
    </row>
    <row r="19" spans="1:10" ht="28.8" x14ac:dyDescent="0.3">
      <c r="C19" s="165" t="s">
        <v>961</v>
      </c>
      <c r="D19" s="166">
        <f>(SUM(I:I))/COUNTA(I:I)</f>
        <v>4.6153846153846163E-2</v>
      </c>
    </row>
  </sheetData>
  <mergeCells count="10">
    <mergeCell ref="I2:I3"/>
    <mergeCell ref="G2:H2"/>
    <mergeCell ref="A1:F1"/>
    <mergeCell ref="F4:F10"/>
    <mergeCell ref="F11:F17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1210E-C3C6-45DE-9398-30E08B5F7FEB}">
  <sheetPr codeName="Feuil38"/>
  <dimension ref="A1:I58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7.6640625" bestFit="1" customWidth="1"/>
    <col min="3" max="3" width="31" bestFit="1" customWidth="1"/>
    <col min="4" max="4" width="17.33203125" style="12" bestFit="1" customWidth="1"/>
    <col min="5" max="5" width="28.5546875" bestFit="1" customWidth="1"/>
    <col min="6" max="6" width="42.5546875" bestFit="1" customWidth="1"/>
    <col min="7" max="7" width="3.6640625" customWidth="1"/>
    <col min="8" max="8" width="22.6640625" bestFit="1" customWidth="1"/>
    <col min="9" max="9" width="14.88671875" hidden="1" customWidth="1"/>
    <col min="11" max="11" width="15.554687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  <c r="I2" s="200" t="s">
        <v>960</v>
      </c>
    </row>
    <row r="3" spans="1:9" ht="49.5" customHeight="1" x14ac:dyDescent="0.3">
      <c r="A3" s="199"/>
      <c r="B3" s="199"/>
      <c r="C3" s="199"/>
      <c r="D3" s="200"/>
      <c r="E3" s="17" t="s">
        <v>5</v>
      </c>
      <c r="F3" s="17" t="s">
        <v>6</v>
      </c>
      <c r="G3" s="50"/>
      <c r="H3" s="52" t="s">
        <v>653</v>
      </c>
      <c r="I3" s="200"/>
    </row>
    <row r="4" spans="1:9" ht="17.399999999999999" x14ac:dyDescent="0.3">
      <c r="A4" s="50">
        <v>1209</v>
      </c>
      <c r="B4" s="50" t="s">
        <v>20</v>
      </c>
      <c r="C4" s="50"/>
      <c r="D4" s="56">
        <v>58.009002966791975</v>
      </c>
      <c r="E4" s="50" t="s">
        <v>8</v>
      </c>
      <c r="F4" s="183" t="s">
        <v>9</v>
      </c>
      <c r="G4" s="49"/>
      <c r="H4" s="52" t="s">
        <v>652</v>
      </c>
      <c r="I4">
        <f>365/365</f>
        <v>1</v>
      </c>
    </row>
    <row r="5" spans="1:9" ht="17.399999999999999" x14ac:dyDescent="0.3">
      <c r="A5" s="128">
        <v>1210</v>
      </c>
      <c r="B5" s="128" t="s">
        <v>529</v>
      </c>
      <c r="C5" s="128"/>
      <c r="D5" s="129">
        <v>90.246979999931042</v>
      </c>
      <c r="E5" s="128" t="s">
        <v>8</v>
      </c>
      <c r="F5" s="186"/>
      <c r="G5" s="51"/>
      <c r="H5" s="52" t="s">
        <v>654</v>
      </c>
      <c r="I5" s="130">
        <f>2/260</f>
        <v>7.6923076923076927E-3</v>
      </c>
    </row>
    <row r="6" spans="1:9" ht="17.399999999999999" x14ac:dyDescent="0.3">
      <c r="A6" s="50">
        <v>1211</v>
      </c>
      <c r="B6" s="50" t="s">
        <v>361</v>
      </c>
      <c r="C6" s="50"/>
      <c r="D6" s="56">
        <v>104.13923827214568</v>
      </c>
      <c r="E6" s="50" t="s">
        <v>8</v>
      </c>
      <c r="F6" s="186"/>
      <c r="G6" s="53"/>
      <c r="H6" s="52" t="s">
        <v>655</v>
      </c>
      <c r="I6">
        <v>0</v>
      </c>
    </row>
    <row r="7" spans="1:9" ht="17.399999999999999" x14ac:dyDescent="0.3">
      <c r="A7" s="50">
        <v>1221</v>
      </c>
      <c r="B7" s="50" t="s">
        <v>519</v>
      </c>
      <c r="C7" s="50"/>
      <c r="D7" s="56">
        <v>3.0184999988577794</v>
      </c>
      <c r="E7" s="50" t="s">
        <v>8</v>
      </c>
      <c r="F7" s="186"/>
      <c r="G7" s="128"/>
      <c r="H7" s="122" t="s">
        <v>944</v>
      </c>
      <c r="I7">
        <f t="shared" ref="I7:I8" si="0">365/365</f>
        <v>1</v>
      </c>
    </row>
    <row r="8" spans="1:9" ht="17.399999999999999" x14ac:dyDescent="0.3">
      <c r="A8" s="50">
        <v>1222</v>
      </c>
      <c r="B8" s="50" t="s">
        <v>519</v>
      </c>
      <c r="C8" s="50"/>
      <c r="D8" s="56">
        <v>1.6319999951269479</v>
      </c>
      <c r="E8" s="50" t="s">
        <v>8</v>
      </c>
      <c r="F8" s="186"/>
      <c r="I8">
        <f t="shared" si="0"/>
        <v>1</v>
      </c>
    </row>
    <row r="9" spans="1:9" ht="17.399999999999999" x14ac:dyDescent="0.3">
      <c r="A9" s="49">
        <v>1225</v>
      </c>
      <c r="B9" s="49" t="s">
        <v>76</v>
      </c>
      <c r="C9" s="49" t="s">
        <v>528</v>
      </c>
      <c r="D9" s="55">
        <v>43.765002999987871</v>
      </c>
      <c r="E9" s="49" t="s">
        <v>8</v>
      </c>
      <c r="F9" s="186"/>
      <c r="I9">
        <f t="shared" ref="I9:I15" si="1">52/260</f>
        <v>0.2</v>
      </c>
    </row>
    <row r="10" spans="1:9" ht="17.399999999999999" x14ac:dyDescent="0.3">
      <c r="A10" s="49">
        <v>1226</v>
      </c>
      <c r="B10" s="49" t="s">
        <v>76</v>
      </c>
      <c r="C10" s="49" t="s">
        <v>527</v>
      </c>
      <c r="D10" s="55">
        <v>34.656439056209535</v>
      </c>
      <c r="E10" s="49" t="s">
        <v>8</v>
      </c>
      <c r="F10" s="186"/>
      <c r="I10">
        <f t="shared" si="1"/>
        <v>0.2</v>
      </c>
    </row>
    <row r="11" spans="1:9" ht="17.399999999999999" x14ac:dyDescent="0.3">
      <c r="A11" s="120">
        <v>1227</v>
      </c>
      <c r="B11" s="120" t="s">
        <v>206</v>
      </c>
      <c r="C11" s="120"/>
      <c r="D11" s="125">
        <v>63.024681609153355</v>
      </c>
      <c r="E11" s="120" t="s">
        <v>8</v>
      </c>
      <c r="F11" s="186"/>
      <c r="I11">
        <v>1</v>
      </c>
    </row>
    <row r="12" spans="1:9" ht="17.399999999999999" x14ac:dyDescent="0.3">
      <c r="A12" s="120">
        <v>1228</v>
      </c>
      <c r="B12" s="120" t="s">
        <v>206</v>
      </c>
      <c r="C12" s="120"/>
      <c r="D12" s="125">
        <v>73.731355461785384</v>
      </c>
      <c r="E12" s="120" t="s">
        <v>8</v>
      </c>
      <c r="F12" s="186"/>
      <c r="I12">
        <v>1</v>
      </c>
    </row>
    <row r="13" spans="1:9" ht="17.399999999999999" x14ac:dyDescent="0.3">
      <c r="A13" s="49">
        <v>1229</v>
      </c>
      <c r="B13" s="49" t="s">
        <v>76</v>
      </c>
      <c r="C13" s="49" t="s">
        <v>525</v>
      </c>
      <c r="D13" s="55">
        <v>43.912706122582769</v>
      </c>
      <c r="E13" s="49" t="s">
        <v>8</v>
      </c>
      <c r="F13" s="186"/>
      <c r="I13">
        <f t="shared" si="1"/>
        <v>0.2</v>
      </c>
    </row>
    <row r="14" spans="1:9" ht="17.399999999999999" x14ac:dyDescent="0.3">
      <c r="A14" s="49">
        <v>1230</v>
      </c>
      <c r="B14" s="49" t="s">
        <v>76</v>
      </c>
      <c r="C14" s="49" t="s">
        <v>524</v>
      </c>
      <c r="D14" s="55">
        <v>25.319037764375729</v>
      </c>
      <c r="E14" s="49" t="s">
        <v>8</v>
      </c>
      <c r="F14" s="186"/>
      <c r="I14">
        <f t="shared" si="1"/>
        <v>0.2</v>
      </c>
    </row>
    <row r="15" spans="1:9" ht="17.399999999999999" x14ac:dyDescent="0.3">
      <c r="A15" s="49">
        <v>1231</v>
      </c>
      <c r="B15" s="49" t="s">
        <v>76</v>
      </c>
      <c r="C15" s="49" t="s">
        <v>526</v>
      </c>
      <c r="D15" s="55">
        <v>34.88689999996916</v>
      </c>
      <c r="E15" s="49" t="s">
        <v>8</v>
      </c>
      <c r="F15" s="186"/>
      <c r="I15">
        <f t="shared" si="1"/>
        <v>0.2</v>
      </c>
    </row>
    <row r="16" spans="1:9" ht="17.399999999999999" x14ac:dyDescent="0.3">
      <c r="A16" s="128">
        <v>1232</v>
      </c>
      <c r="B16" s="129" t="s">
        <v>523</v>
      </c>
      <c r="C16" s="129" t="s">
        <v>522</v>
      </c>
      <c r="D16" s="129">
        <v>6.7584814180279027</v>
      </c>
      <c r="E16" s="129" t="s">
        <v>8</v>
      </c>
      <c r="F16" s="186"/>
      <c r="I16" s="130">
        <f>2/260</f>
        <v>7.6923076923076927E-3</v>
      </c>
    </row>
    <row r="17" spans="1:9" ht="17.399999999999999" x14ac:dyDescent="0.3">
      <c r="A17" s="50">
        <v>1240</v>
      </c>
      <c r="B17" s="50" t="s">
        <v>50</v>
      </c>
      <c r="C17" s="50" t="s">
        <v>310</v>
      </c>
      <c r="D17" s="56">
        <v>4.3632657664386203</v>
      </c>
      <c r="E17" s="50" t="s">
        <v>8</v>
      </c>
      <c r="F17" s="186"/>
      <c r="I17">
        <f t="shared" ref="I17:I34" si="2">365/365</f>
        <v>1</v>
      </c>
    </row>
    <row r="18" spans="1:9" ht="17.399999999999999" x14ac:dyDescent="0.3">
      <c r="A18" s="50">
        <v>1241</v>
      </c>
      <c r="B18" s="50" t="s">
        <v>79</v>
      </c>
      <c r="C18" s="50"/>
      <c r="D18" s="56">
        <v>1.0521727168420469</v>
      </c>
      <c r="E18" s="50" t="s">
        <v>8</v>
      </c>
      <c r="F18" s="186"/>
      <c r="I18">
        <f t="shared" si="2"/>
        <v>1</v>
      </c>
    </row>
    <row r="19" spans="1:9" ht="17.399999999999999" x14ac:dyDescent="0.3">
      <c r="A19" s="50">
        <v>1242</v>
      </c>
      <c r="B19" s="50" t="s">
        <v>79</v>
      </c>
      <c r="C19" s="50"/>
      <c r="D19" s="56">
        <v>2.2038228536694517</v>
      </c>
      <c r="E19" s="50" t="s">
        <v>8</v>
      </c>
      <c r="F19" s="186"/>
      <c r="I19">
        <f t="shared" si="2"/>
        <v>1</v>
      </c>
    </row>
    <row r="20" spans="1:9" ht="17.399999999999999" x14ac:dyDescent="0.3">
      <c r="A20" s="50">
        <v>1243</v>
      </c>
      <c r="B20" s="50" t="s">
        <v>50</v>
      </c>
      <c r="C20" s="50" t="s">
        <v>309</v>
      </c>
      <c r="D20" s="56">
        <v>4.5658414646361969</v>
      </c>
      <c r="E20" s="50" t="s">
        <v>8</v>
      </c>
      <c r="F20" s="186"/>
      <c r="I20">
        <f t="shared" si="2"/>
        <v>1</v>
      </c>
    </row>
    <row r="21" spans="1:9" ht="17.399999999999999" x14ac:dyDescent="0.3">
      <c r="A21" s="50">
        <v>1244</v>
      </c>
      <c r="B21" s="50" t="s">
        <v>81</v>
      </c>
      <c r="C21" s="50"/>
      <c r="D21" s="56">
        <v>1.2513339828821957</v>
      </c>
      <c r="E21" s="50" t="s">
        <v>8</v>
      </c>
      <c r="F21" s="186"/>
      <c r="I21">
        <f t="shared" si="2"/>
        <v>1</v>
      </c>
    </row>
    <row r="22" spans="1:9" ht="17.399999999999999" x14ac:dyDescent="0.3">
      <c r="A22" s="50">
        <v>1245</v>
      </c>
      <c r="B22" s="50" t="s">
        <v>81</v>
      </c>
      <c r="C22" s="50"/>
      <c r="D22" s="56">
        <v>2.2503330341322547</v>
      </c>
      <c r="E22" s="50" t="s">
        <v>8</v>
      </c>
      <c r="F22" s="186"/>
      <c r="I22">
        <f t="shared" si="2"/>
        <v>1</v>
      </c>
    </row>
    <row r="23" spans="1:9" ht="17.399999999999999" x14ac:dyDescent="0.3">
      <c r="A23" s="119">
        <v>1246</v>
      </c>
      <c r="B23" s="119" t="s">
        <v>51</v>
      </c>
      <c r="C23" s="119" t="s">
        <v>97</v>
      </c>
      <c r="D23" s="124">
        <v>4.4265249453487305</v>
      </c>
      <c r="E23" s="119" t="s">
        <v>8</v>
      </c>
      <c r="F23" s="186"/>
      <c r="I23" s="130">
        <f>2/260</f>
        <v>7.6923076923076927E-3</v>
      </c>
    </row>
    <row r="24" spans="1:9" ht="17.399999999999999" x14ac:dyDescent="0.3">
      <c r="A24" s="50">
        <v>1247</v>
      </c>
      <c r="B24" s="50" t="s">
        <v>521</v>
      </c>
      <c r="C24" s="50"/>
      <c r="D24" s="56">
        <v>8.0161573101176309</v>
      </c>
      <c r="E24" s="50" t="s">
        <v>8</v>
      </c>
      <c r="F24" s="186"/>
      <c r="I24">
        <f t="shared" si="2"/>
        <v>1</v>
      </c>
    </row>
    <row r="25" spans="1:9" ht="17.399999999999999" x14ac:dyDescent="0.3">
      <c r="A25" s="50">
        <v>1249</v>
      </c>
      <c r="B25" s="50" t="s">
        <v>519</v>
      </c>
      <c r="C25" s="50"/>
      <c r="D25" s="56">
        <v>3.2490863861540742</v>
      </c>
      <c r="E25" s="50" t="s">
        <v>8</v>
      </c>
      <c r="F25" s="186"/>
      <c r="I25">
        <f t="shared" si="2"/>
        <v>1</v>
      </c>
    </row>
    <row r="26" spans="1:9" ht="17.399999999999999" x14ac:dyDescent="0.3">
      <c r="A26" s="50">
        <v>1250</v>
      </c>
      <c r="B26" s="50" t="s">
        <v>20</v>
      </c>
      <c r="C26" s="50"/>
      <c r="D26" s="56">
        <v>83.36148347394014</v>
      </c>
      <c r="E26" s="50" t="s">
        <v>8</v>
      </c>
      <c r="F26" s="186"/>
      <c r="I26">
        <f t="shared" si="2"/>
        <v>1</v>
      </c>
    </row>
    <row r="27" spans="1:9" ht="17.399999999999999" x14ac:dyDescent="0.3">
      <c r="A27" s="123">
        <v>1251</v>
      </c>
      <c r="B27" s="123" t="s">
        <v>520</v>
      </c>
      <c r="C27" s="123"/>
      <c r="D27" s="127">
        <v>16.140250000009338</v>
      </c>
      <c r="E27" s="123" t="s">
        <v>8</v>
      </c>
      <c r="F27" s="186"/>
      <c r="I27">
        <v>0</v>
      </c>
    </row>
    <row r="28" spans="1:9" ht="17.399999999999999" x14ac:dyDescent="0.3">
      <c r="A28" s="50">
        <v>1260</v>
      </c>
      <c r="B28" s="50" t="s">
        <v>519</v>
      </c>
      <c r="C28" s="50"/>
      <c r="D28" s="56">
        <v>3.2999999856394835</v>
      </c>
      <c r="E28" s="50" t="s">
        <v>8</v>
      </c>
      <c r="F28" s="186"/>
      <c r="I28">
        <f>365/365</f>
        <v>1</v>
      </c>
    </row>
    <row r="29" spans="1:9" ht="17.399999999999999" x14ac:dyDescent="0.3">
      <c r="A29" s="50">
        <v>1262</v>
      </c>
      <c r="B29" s="50" t="s">
        <v>50</v>
      </c>
      <c r="C29" s="50" t="s">
        <v>310</v>
      </c>
      <c r="D29" s="56">
        <v>4.5396078210895991</v>
      </c>
      <c r="E29" s="50" t="s">
        <v>8</v>
      </c>
      <c r="F29" s="186"/>
      <c r="I29">
        <f t="shared" si="2"/>
        <v>1</v>
      </c>
    </row>
    <row r="30" spans="1:9" ht="17.399999999999999" x14ac:dyDescent="0.3">
      <c r="A30" s="50">
        <v>1263</v>
      </c>
      <c r="B30" s="50" t="s">
        <v>79</v>
      </c>
      <c r="C30" s="50"/>
      <c r="D30" s="56">
        <v>1.3173224383275068</v>
      </c>
      <c r="E30" s="50" t="s">
        <v>8</v>
      </c>
      <c r="F30" s="186"/>
      <c r="I30">
        <f t="shared" si="2"/>
        <v>1</v>
      </c>
    </row>
    <row r="31" spans="1:9" ht="17.399999999999999" x14ac:dyDescent="0.3">
      <c r="A31" s="50">
        <v>1264</v>
      </c>
      <c r="B31" s="50" t="s">
        <v>79</v>
      </c>
      <c r="C31" s="50"/>
      <c r="D31" s="56">
        <v>2.083200571915214</v>
      </c>
      <c r="E31" s="50" t="s">
        <v>8</v>
      </c>
      <c r="F31" s="186"/>
      <c r="I31">
        <f t="shared" si="2"/>
        <v>1</v>
      </c>
    </row>
    <row r="32" spans="1:9" ht="17.399999999999999" x14ac:dyDescent="0.3">
      <c r="A32" s="50">
        <v>1265</v>
      </c>
      <c r="B32" s="50" t="s">
        <v>50</v>
      </c>
      <c r="C32" s="50" t="s">
        <v>309</v>
      </c>
      <c r="D32" s="56">
        <v>4.2390794304573678</v>
      </c>
      <c r="E32" s="50" t="s">
        <v>8</v>
      </c>
      <c r="F32" s="186"/>
      <c r="I32">
        <f t="shared" si="2"/>
        <v>1</v>
      </c>
    </row>
    <row r="33" spans="1:9" ht="17.399999999999999" x14ac:dyDescent="0.3">
      <c r="A33" s="50">
        <v>1266</v>
      </c>
      <c r="B33" s="50" t="s">
        <v>81</v>
      </c>
      <c r="C33" s="50"/>
      <c r="D33" s="56">
        <v>2.1894864753200545</v>
      </c>
      <c r="E33" s="50" t="s">
        <v>8</v>
      </c>
      <c r="F33" s="186"/>
      <c r="I33">
        <f t="shared" si="2"/>
        <v>1</v>
      </c>
    </row>
    <row r="34" spans="1:9" ht="17.399999999999999" x14ac:dyDescent="0.3">
      <c r="A34" s="50">
        <v>1267</v>
      </c>
      <c r="B34" s="50" t="s">
        <v>81</v>
      </c>
      <c r="C34" s="50"/>
      <c r="D34" s="56">
        <v>1.0572545881098592</v>
      </c>
      <c r="E34" s="50" t="s">
        <v>8</v>
      </c>
      <c r="F34" s="186"/>
      <c r="I34">
        <f t="shared" si="2"/>
        <v>1</v>
      </c>
    </row>
    <row r="35" spans="1:9" ht="17.399999999999999" x14ac:dyDescent="0.3">
      <c r="A35" s="13"/>
      <c r="B35" s="5"/>
      <c r="C35" s="5"/>
      <c r="D35" s="4">
        <f>SUM(D4:D34)</f>
        <v>732.70654890997503</v>
      </c>
      <c r="E35" s="5"/>
      <c r="F35" s="184"/>
    </row>
    <row r="36" spans="1:9" ht="17.399999999999999" x14ac:dyDescent="0.3">
      <c r="A36" s="49">
        <v>1217</v>
      </c>
      <c r="B36" s="49" t="s">
        <v>518</v>
      </c>
      <c r="C36" s="49"/>
      <c r="D36" s="55">
        <v>41.790238864692753</v>
      </c>
      <c r="E36" s="49" t="s">
        <v>113</v>
      </c>
      <c r="F36" s="183" t="s">
        <v>264</v>
      </c>
      <c r="I36">
        <f t="shared" ref="I36" si="3">52/260</f>
        <v>0.2</v>
      </c>
    </row>
    <row r="37" spans="1:9" ht="17.399999999999999" x14ac:dyDescent="0.3">
      <c r="A37" s="13"/>
      <c r="B37" s="5"/>
      <c r="C37" s="5"/>
      <c r="D37" s="4">
        <f>SUM(D36)</f>
        <v>41.790238864692753</v>
      </c>
      <c r="E37" s="5"/>
      <c r="F37" s="184"/>
    </row>
    <row r="38" spans="1:9" ht="17.399999999999999" x14ac:dyDescent="0.3">
      <c r="A38" s="49">
        <v>1216</v>
      </c>
      <c r="B38" s="49" t="s">
        <v>7</v>
      </c>
      <c r="C38" s="49" t="s">
        <v>112</v>
      </c>
      <c r="D38" s="55">
        <v>34.302707659853141</v>
      </c>
      <c r="E38" s="49" t="s">
        <v>113</v>
      </c>
      <c r="F38" s="183" t="s">
        <v>112</v>
      </c>
      <c r="I38">
        <f t="shared" ref="I38" si="4">52/260</f>
        <v>0.2</v>
      </c>
    </row>
    <row r="39" spans="1:9" ht="17.399999999999999" x14ac:dyDescent="0.3">
      <c r="A39" s="13"/>
      <c r="B39" s="5"/>
      <c r="C39" s="5"/>
      <c r="D39" s="4">
        <f>SUM(D38)</f>
        <v>34.302707659853141</v>
      </c>
      <c r="E39" s="5"/>
      <c r="F39" s="184"/>
    </row>
    <row r="40" spans="1:9" ht="17.399999999999999" x14ac:dyDescent="0.3">
      <c r="A40" s="49">
        <v>1213</v>
      </c>
      <c r="B40" s="49" t="s">
        <v>7</v>
      </c>
      <c r="C40" s="49" t="s">
        <v>517</v>
      </c>
      <c r="D40" s="55">
        <v>13.491272754685719</v>
      </c>
      <c r="E40" s="49" t="s">
        <v>30</v>
      </c>
      <c r="F40" s="183" t="s">
        <v>429</v>
      </c>
      <c r="I40">
        <f t="shared" ref="I40:I42" si="5">52/260</f>
        <v>0.2</v>
      </c>
    </row>
    <row r="41" spans="1:9" ht="17.399999999999999" x14ac:dyDescent="0.3">
      <c r="A41" s="49">
        <v>1214</v>
      </c>
      <c r="B41" s="49" t="s">
        <v>7</v>
      </c>
      <c r="C41" s="49" t="s">
        <v>517</v>
      </c>
      <c r="D41" s="55">
        <v>13.51574818969374</v>
      </c>
      <c r="E41" s="49" t="s">
        <v>30</v>
      </c>
      <c r="F41" s="186"/>
      <c r="I41">
        <f t="shared" si="5"/>
        <v>0.2</v>
      </c>
    </row>
    <row r="42" spans="1:9" ht="17.399999999999999" x14ac:dyDescent="0.3">
      <c r="A42" s="49">
        <v>1215</v>
      </c>
      <c r="B42" s="49" t="s">
        <v>7</v>
      </c>
      <c r="C42" s="49" t="s">
        <v>516</v>
      </c>
      <c r="D42" s="55">
        <v>33.441922544957258</v>
      </c>
      <c r="E42" s="49" t="s">
        <v>30</v>
      </c>
      <c r="F42" s="186"/>
      <c r="I42">
        <f t="shared" si="5"/>
        <v>0.2</v>
      </c>
    </row>
    <row r="43" spans="1:9" ht="17.399999999999999" x14ac:dyDescent="0.3">
      <c r="A43" s="13"/>
      <c r="B43" s="5"/>
      <c r="C43" s="5"/>
      <c r="D43" s="4">
        <f>SUM(D40:D42)</f>
        <v>60.448943489336713</v>
      </c>
      <c r="E43" s="5"/>
      <c r="F43" s="184"/>
    </row>
    <row r="44" spans="1:9" ht="17.399999999999999" x14ac:dyDescent="0.3">
      <c r="A44" s="49">
        <v>1220</v>
      </c>
      <c r="B44" s="49" t="s">
        <v>86</v>
      </c>
      <c r="C44" s="49" t="s">
        <v>515</v>
      </c>
      <c r="D44" s="55">
        <v>13.417512929533132</v>
      </c>
      <c r="E44" s="49" t="s">
        <v>30</v>
      </c>
      <c r="F44" s="183" t="s">
        <v>36</v>
      </c>
      <c r="I44">
        <f t="shared" ref="I44" si="6">52/260</f>
        <v>0.2</v>
      </c>
    </row>
    <row r="45" spans="1:9" ht="17.399999999999999" x14ac:dyDescent="0.3">
      <c r="A45" s="13"/>
      <c r="B45" s="5"/>
      <c r="C45" s="5"/>
      <c r="D45" s="4">
        <f>SUM(D44)</f>
        <v>13.417512929533132</v>
      </c>
      <c r="E45" s="5"/>
      <c r="F45" s="184"/>
    </row>
    <row r="46" spans="1:9" ht="17.399999999999999" x14ac:dyDescent="0.3">
      <c r="A46" s="49">
        <v>1218</v>
      </c>
      <c r="B46" s="49" t="s">
        <v>64</v>
      </c>
      <c r="C46" s="49"/>
      <c r="D46" s="55">
        <v>19.175530020185484</v>
      </c>
      <c r="E46" s="49" t="s">
        <v>39</v>
      </c>
      <c r="F46" s="183" t="s">
        <v>40</v>
      </c>
      <c r="I46">
        <f t="shared" ref="I46" si="7">52/260</f>
        <v>0.2</v>
      </c>
    </row>
    <row r="47" spans="1:9" ht="17.399999999999999" x14ac:dyDescent="0.3">
      <c r="A47" s="13"/>
      <c r="B47" s="5"/>
      <c r="C47" s="5"/>
      <c r="D47" s="4">
        <f>SUM(D46)</f>
        <v>19.175530020185484</v>
      </c>
      <c r="E47" s="5"/>
      <c r="F47" s="184"/>
    </row>
    <row r="48" spans="1:9" ht="17.399999999999999" x14ac:dyDescent="0.3">
      <c r="A48" s="53">
        <v>1248</v>
      </c>
      <c r="B48" s="53" t="s">
        <v>392</v>
      </c>
      <c r="C48" s="53"/>
      <c r="D48" s="58">
        <v>9.5995608205191232</v>
      </c>
      <c r="E48" s="53" t="s">
        <v>53</v>
      </c>
      <c r="F48" s="183" t="s">
        <v>61</v>
      </c>
      <c r="I48">
        <v>0</v>
      </c>
    </row>
    <row r="49" spans="1:9" ht="17.399999999999999" x14ac:dyDescent="0.3">
      <c r="A49" s="53">
        <v>1261</v>
      </c>
      <c r="B49" s="53" t="s">
        <v>392</v>
      </c>
      <c r="C49" s="53"/>
      <c r="D49" s="58">
        <v>10.001334948491007</v>
      </c>
      <c r="E49" s="53" t="s">
        <v>53</v>
      </c>
      <c r="F49" s="186"/>
      <c r="I49">
        <v>0</v>
      </c>
    </row>
    <row r="50" spans="1:9" ht="17.399999999999999" x14ac:dyDescent="0.3">
      <c r="A50" s="13"/>
      <c r="B50" s="5"/>
      <c r="C50" s="5"/>
      <c r="D50" s="4">
        <f>SUM(D48:D49)</f>
        <v>19.60089576901013</v>
      </c>
      <c r="E50" s="5"/>
      <c r="F50" s="184"/>
    </row>
    <row r="51" spans="1:9" ht="17.399999999999999" x14ac:dyDescent="0.3">
      <c r="A51" s="49">
        <v>1212</v>
      </c>
      <c r="B51" s="49" t="s">
        <v>7</v>
      </c>
      <c r="C51" s="49" t="s">
        <v>160</v>
      </c>
      <c r="D51" s="55">
        <v>42.679254924631671</v>
      </c>
      <c r="E51" s="49" t="s">
        <v>53</v>
      </c>
      <c r="F51" s="183" t="s">
        <v>54</v>
      </c>
      <c r="I51">
        <f t="shared" ref="I51:I52" si="8">52/260</f>
        <v>0.2</v>
      </c>
    </row>
    <row r="52" spans="1:9" ht="17.399999999999999" x14ac:dyDescent="0.3">
      <c r="A52" s="49">
        <v>1219</v>
      </c>
      <c r="B52" s="49" t="s">
        <v>7</v>
      </c>
      <c r="C52" s="49" t="s">
        <v>160</v>
      </c>
      <c r="D52" s="55">
        <v>13.318825612509482</v>
      </c>
      <c r="E52" s="49" t="s">
        <v>53</v>
      </c>
      <c r="F52" s="186"/>
      <c r="I52">
        <f t="shared" si="8"/>
        <v>0.2</v>
      </c>
    </row>
    <row r="53" spans="1:9" ht="17.399999999999999" x14ac:dyDescent="0.3">
      <c r="A53" s="119">
        <v>1223</v>
      </c>
      <c r="B53" s="119" t="s">
        <v>514</v>
      </c>
      <c r="C53" s="119"/>
      <c r="D53" s="124">
        <v>19.390652000011581</v>
      </c>
      <c r="E53" s="119" t="s">
        <v>53</v>
      </c>
      <c r="F53" s="186"/>
      <c r="I53">
        <v>0.2</v>
      </c>
    </row>
    <row r="54" spans="1:9" ht="17.399999999999999" x14ac:dyDescent="0.3">
      <c r="A54" s="119">
        <v>1224</v>
      </c>
      <c r="B54" s="119" t="s">
        <v>513</v>
      </c>
      <c r="C54" s="119"/>
      <c r="D54" s="124">
        <v>19.518489999990145</v>
      </c>
      <c r="E54" s="119" t="s">
        <v>53</v>
      </c>
      <c r="F54" s="186"/>
      <c r="I54">
        <v>0.2</v>
      </c>
    </row>
    <row r="55" spans="1:9" ht="17.399999999999999" x14ac:dyDescent="0.3">
      <c r="A55" s="128">
        <v>1233</v>
      </c>
      <c r="B55" s="129" t="s">
        <v>512</v>
      </c>
      <c r="C55" s="129"/>
      <c r="D55" s="129">
        <v>6.3207125759508926</v>
      </c>
      <c r="E55" s="129" t="s">
        <v>53</v>
      </c>
      <c r="F55" s="186"/>
      <c r="I55" s="130">
        <f>2/260</f>
        <v>7.6923076923076927E-3</v>
      </c>
    </row>
    <row r="56" spans="1:9" ht="18" thickBot="1" x14ac:dyDescent="0.35">
      <c r="A56" s="13"/>
      <c r="B56" s="5"/>
      <c r="C56" s="1"/>
      <c r="D56" s="8">
        <f>SUM(D51:D55)</f>
        <v>101.22793511309376</v>
      </c>
      <c r="E56" s="5"/>
      <c r="F56" s="184"/>
    </row>
    <row r="57" spans="1:9" ht="17.399999999999999" x14ac:dyDescent="0.3">
      <c r="C57" s="164" t="s">
        <v>56</v>
      </c>
      <c r="D57" s="169">
        <f>SUM(D56,D50,D47,D45,D43,D39,D37,D35)</f>
        <v>1022.6703127556801</v>
      </c>
      <c r="I57" s="131"/>
    </row>
    <row r="58" spans="1:9" ht="28.8" x14ac:dyDescent="0.3">
      <c r="C58" s="165" t="s">
        <v>961</v>
      </c>
      <c r="D58" s="166">
        <f>(SUM(I:I))/COUNTA(I:I)</f>
        <v>0.52675585284280924</v>
      </c>
    </row>
  </sheetData>
  <mergeCells count="16">
    <mergeCell ref="I2:I3"/>
    <mergeCell ref="G2:H2"/>
    <mergeCell ref="A1:F1"/>
    <mergeCell ref="F48:F50"/>
    <mergeCell ref="A2:A3"/>
    <mergeCell ref="B2:B3"/>
    <mergeCell ref="C2:C3"/>
    <mergeCell ref="D2:D3"/>
    <mergeCell ref="E2:F2"/>
    <mergeCell ref="F51:F56"/>
    <mergeCell ref="F4:F35"/>
    <mergeCell ref="F36:F37"/>
    <mergeCell ref="F38:F39"/>
    <mergeCell ref="F40:F43"/>
    <mergeCell ref="F44:F45"/>
    <mergeCell ref="F46:F47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D2CC-3D0A-4984-8B5C-61C39E630094}">
  <sheetPr codeName="Feuil39"/>
  <dimension ref="A1:I59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1.6640625" bestFit="1" customWidth="1"/>
    <col min="3" max="3" width="36" bestFit="1" customWidth="1"/>
    <col min="4" max="4" width="17.33203125" style="12" bestFit="1" customWidth="1"/>
    <col min="5" max="5" width="28.5546875" bestFit="1" customWidth="1"/>
    <col min="6" max="6" width="44" bestFit="1" customWidth="1"/>
    <col min="7" max="7" width="7.88671875" customWidth="1"/>
    <col min="8" max="8" width="19.88671875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34.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0">
        <v>1310</v>
      </c>
      <c r="B4" s="50" t="s">
        <v>547</v>
      </c>
      <c r="C4" s="50"/>
      <c r="D4" s="56">
        <v>27.93698795989922</v>
      </c>
      <c r="E4" s="50" t="s">
        <v>8</v>
      </c>
      <c r="F4" s="183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1311</v>
      </c>
      <c r="B5" s="50" t="s">
        <v>540</v>
      </c>
      <c r="C5" s="50"/>
      <c r="D5" s="56">
        <v>4.9024499992459667</v>
      </c>
      <c r="E5" s="50" t="s">
        <v>8</v>
      </c>
      <c r="F5" s="186"/>
      <c r="G5" s="51"/>
      <c r="H5" s="52" t="s">
        <v>654</v>
      </c>
      <c r="I5">
        <v>1</v>
      </c>
    </row>
    <row r="6" spans="1:9" ht="17.399999999999999" x14ac:dyDescent="0.3">
      <c r="A6" s="50">
        <v>1312</v>
      </c>
      <c r="B6" s="50" t="s">
        <v>50</v>
      </c>
      <c r="C6" s="50" t="s">
        <v>309</v>
      </c>
      <c r="D6" s="56">
        <v>8.3543150000508817</v>
      </c>
      <c r="E6" s="50" t="s">
        <v>8</v>
      </c>
      <c r="F6" s="186"/>
      <c r="G6" s="53"/>
      <c r="H6" s="52" t="s">
        <v>655</v>
      </c>
      <c r="I6">
        <v>1</v>
      </c>
    </row>
    <row r="7" spans="1:9" ht="52.5" customHeight="1" x14ac:dyDescent="0.3">
      <c r="A7" s="50">
        <v>1313</v>
      </c>
      <c r="B7" s="50" t="s">
        <v>81</v>
      </c>
      <c r="C7" s="50"/>
      <c r="D7" s="56">
        <v>1.5047440002239931</v>
      </c>
      <c r="E7" s="50" t="s">
        <v>8</v>
      </c>
      <c r="F7" s="186"/>
      <c r="G7" s="89"/>
      <c r="H7" s="81" t="s">
        <v>942</v>
      </c>
      <c r="I7">
        <v>1</v>
      </c>
    </row>
    <row r="8" spans="1:9" ht="17.399999999999999" x14ac:dyDescent="0.3">
      <c r="A8" s="50">
        <v>1314</v>
      </c>
      <c r="B8" s="50" t="s">
        <v>81</v>
      </c>
      <c r="C8" s="50"/>
      <c r="D8" s="56">
        <v>1.5927399999934668</v>
      </c>
      <c r="E8" s="50" t="s">
        <v>8</v>
      </c>
      <c r="F8" s="186"/>
      <c r="G8" s="52"/>
      <c r="I8">
        <v>1</v>
      </c>
    </row>
    <row r="9" spans="1:9" ht="17.399999999999999" x14ac:dyDescent="0.3">
      <c r="A9" s="50">
        <v>1315</v>
      </c>
      <c r="B9" s="50" t="s">
        <v>81</v>
      </c>
      <c r="C9" s="50"/>
      <c r="D9" s="56">
        <v>1.477457000018529</v>
      </c>
      <c r="E9" s="50" t="s">
        <v>8</v>
      </c>
      <c r="F9" s="186"/>
      <c r="I9">
        <v>1</v>
      </c>
    </row>
    <row r="10" spans="1:9" ht="17.399999999999999" x14ac:dyDescent="0.3">
      <c r="A10" s="50">
        <v>1316</v>
      </c>
      <c r="B10" s="50" t="s">
        <v>81</v>
      </c>
      <c r="C10" s="50"/>
      <c r="D10" s="56">
        <v>3.0075079999824759</v>
      </c>
      <c r="E10" s="50" t="s">
        <v>8</v>
      </c>
      <c r="F10" s="186"/>
      <c r="I10">
        <v>1</v>
      </c>
    </row>
    <row r="11" spans="1:9" ht="17.399999999999999" x14ac:dyDescent="0.3">
      <c r="A11" s="50">
        <v>1317</v>
      </c>
      <c r="B11" s="50" t="s">
        <v>50</v>
      </c>
      <c r="C11" s="50" t="s">
        <v>310</v>
      </c>
      <c r="D11" s="56">
        <v>5.4730499999838065</v>
      </c>
      <c r="E11" s="50" t="s">
        <v>8</v>
      </c>
      <c r="F11" s="186"/>
      <c r="I11">
        <v>1</v>
      </c>
    </row>
    <row r="12" spans="1:9" ht="17.399999999999999" x14ac:dyDescent="0.3">
      <c r="A12" s="50">
        <v>1318</v>
      </c>
      <c r="B12" s="50" t="s">
        <v>79</v>
      </c>
      <c r="C12" s="50"/>
      <c r="D12" s="56">
        <v>3.083390654216104</v>
      </c>
      <c r="E12" s="50" t="s">
        <v>8</v>
      </c>
      <c r="F12" s="186"/>
      <c r="I12">
        <v>1</v>
      </c>
    </row>
    <row r="13" spans="1:9" ht="17.399999999999999" x14ac:dyDescent="0.3">
      <c r="A13" s="50">
        <v>1319</v>
      </c>
      <c r="B13" s="50" t="s">
        <v>79</v>
      </c>
      <c r="C13" s="50"/>
      <c r="D13" s="56">
        <v>1.4880639999883449</v>
      </c>
      <c r="E13" s="50" t="s">
        <v>8</v>
      </c>
      <c r="F13" s="186"/>
      <c r="I13">
        <v>1</v>
      </c>
    </row>
    <row r="14" spans="1:9" ht="17.399999999999999" x14ac:dyDescent="0.3">
      <c r="A14" s="50">
        <v>1320</v>
      </c>
      <c r="B14" s="50" t="s">
        <v>79</v>
      </c>
      <c r="C14" s="50"/>
      <c r="D14" s="56">
        <v>1.5733400000070641</v>
      </c>
      <c r="E14" s="50" t="s">
        <v>8</v>
      </c>
      <c r="F14" s="186"/>
      <c r="I14">
        <v>1</v>
      </c>
    </row>
    <row r="15" spans="1:9" ht="17.399999999999999" x14ac:dyDescent="0.3">
      <c r="A15" s="50">
        <v>1321</v>
      </c>
      <c r="B15" s="50" t="s">
        <v>79</v>
      </c>
      <c r="C15" s="50"/>
      <c r="D15" s="56">
        <v>1.4723460000021089</v>
      </c>
      <c r="E15" s="50" t="s">
        <v>8</v>
      </c>
      <c r="F15" s="186"/>
      <c r="I15">
        <v>1</v>
      </c>
    </row>
    <row r="16" spans="1:9" ht="17.399999999999999" x14ac:dyDescent="0.3">
      <c r="A16" s="50">
        <v>1322</v>
      </c>
      <c r="B16" s="50" t="s">
        <v>546</v>
      </c>
      <c r="C16" s="50"/>
      <c r="D16" s="56">
        <v>5.6579806712970715</v>
      </c>
      <c r="E16" s="50" t="s">
        <v>8</v>
      </c>
      <c r="F16" s="186"/>
      <c r="I16">
        <v>1</v>
      </c>
    </row>
    <row r="17" spans="1:9" ht="17.399999999999999" x14ac:dyDescent="0.3">
      <c r="A17" s="50">
        <v>1323</v>
      </c>
      <c r="B17" s="50" t="s">
        <v>545</v>
      </c>
      <c r="C17" s="50"/>
      <c r="D17" s="56">
        <v>4.6817280020828802</v>
      </c>
      <c r="E17" s="50" t="s">
        <v>8</v>
      </c>
      <c r="F17" s="186"/>
      <c r="I17">
        <v>1</v>
      </c>
    </row>
    <row r="18" spans="1:9" ht="17.399999999999999" x14ac:dyDescent="0.3">
      <c r="A18" s="50">
        <v>1324</v>
      </c>
      <c r="B18" s="50" t="s">
        <v>20</v>
      </c>
      <c r="C18" s="50"/>
      <c r="D18" s="56">
        <v>63.532163320243079</v>
      </c>
      <c r="E18" s="50" t="s">
        <v>8</v>
      </c>
      <c r="F18" s="186"/>
      <c r="I18">
        <v>1</v>
      </c>
    </row>
    <row r="19" spans="1:9" ht="17.399999999999999" x14ac:dyDescent="0.3">
      <c r="A19" s="50">
        <v>1326</v>
      </c>
      <c r="B19" s="50" t="s">
        <v>540</v>
      </c>
      <c r="C19" s="50"/>
      <c r="D19" s="56">
        <v>3.2309999989486999</v>
      </c>
      <c r="E19" s="50" t="s">
        <v>8</v>
      </c>
      <c r="F19" s="186"/>
      <c r="I19">
        <v>1</v>
      </c>
    </row>
    <row r="20" spans="1:9" ht="17.399999999999999" x14ac:dyDescent="0.3">
      <c r="A20" s="50">
        <v>1327</v>
      </c>
      <c r="B20" s="50" t="s">
        <v>104</v>
      </c>
      <c r="C20" s="50"/>
      <c r="D20" s="56">
        <v>16.133875000894641</v>
      </c>
      <c r="E20" s="50" t="s">
        <v>8</v>
      </c>
      <c r="F20" s="186"/>
      <c r="I20">
        <v>1</v>
      </c>
    </row>
    <row r="21" spans="1:9" ht="17.399999999999999" x14ac:dyDescent="0.3">
      <c r="A21" s="49">
        <v>1345</v>
      </c>
      <c r="B21" s="49" t="s">
        <v>544</v>
      </c>
      <c r="C21" s="49"/>
      <c r="D21" s="55">
        <v>13.54928999997124</v>
      </c>
      <c r="E21" s="49" t="s">
        <v>8</v>
      </c>
      <c r="F21" s="186"/>
      <c r="I21">
        <f>52/260</f>
        <v>0.2</v>
      </c>
    </row>
    <row r="22" spans="1:9" ht="17.399999999999999" x14ac:dyDescent="0.3">
      <c r="A22" s="50">
        <v>1346</v>
      </c>
      <c r="B22" s="50" t="s">
        <v>311</v>
      </c>
      <c r="C22" s="50"/>
      <c r="D22" s="56">
        <v>116.33028849316061</v>
      </c>
      <c r="E22" s="50" t="s">
        <v>8</v>
      </c>
      <c r="F22" s="186"/>
      <c r="I22">
        <v>1</v>
      </c>
    </row>
    <row r="23" spans="1:9" ht="17.399999999999999" x14ac:dyDescent="0.3">
      <c r="A23" s="89">
        <v>1347</v>
      </c>
      <c r="B23" s="89" t="s">
        <v>538</v>
      </c>
      <c r="C23" s="89" t="s">
        <v>543</v>
      </c>
      <c r="D23" s="89">
        <v>25.255601990330813</v>
      </c>
      <c r="E23" s="89" t="s">
        <v>8</v>
      </c>
      <c r="F23" s="186"/>
      <c r="I23">
        <f>20/120</f>
        <v>0.16666666666666666</v>
      </c>
    </row>
    <row r="24" spans="1:9" ht="17.399999999999999" x14ac:dyDescent="0.3">
      <c r="A24" s="50">
        <v>1348</v>
      </c>
      <c r="B24" s="50" t="s">
        <v>241</v>
      </c>
      <c r="C24" s="50" t="s">
        <v>542</v>
      </c>
      <c r="D24" s="56">
        <v>41.57190000009011</v>
      </c>
      <c r="E24" s="50" t="s">
        <v>8</v>
      </c>
      <c r="F24" s="186"/>
      <c r="I24">
        <v>1</v>
      </c>
    </row>
    <row r="25" spans="1:9" ht="17.399999999999999" x14ac:dyDescent="0.3">
      <c r="A25" s="49">
        <v>1349</v>
      </c>
      <c r="B25" s="49" t="s">
        <v>541</v>
      </c>
      <c r="C25" s="49"/>
      <c r="D25" s="55">
        <v>13.597800000102655</v>
      </c>
      <c r="E25" s="49" t="s">
        <v>8</v>
      </c>
      <c r="F25" s="186"/>
      <c r="I25">
        <f>52/260</f>
        <v>0.2</v>
      </c>
    </row>
    <row r="26" spans="1:9" ht="17.399999999999999" x14ac:dyDescent="0.3">
      <c r="A26" s="49">
        <v>1350</v>
      </c>
      <c r="B26" s="49" t="s">
        <v>541</v>
      </c>
      <c r="C26" s="49"/>
      <c r="D26" s="55">
        <v>14.781120000056207</v>
      </c>
      <c r="E26" s="49" t="s">
        <v>8</v>
      </c>
      <c r="F26" s="186"/>
      <c r="I26">
        <f t="shared" ref="I26:I29" si="0">52/260</f>
        <v>0.2</v>
      </c>
    </row>
    <row r="27" spans="1:9" ht="17.399999999999999" x14ac:dyDescent="0.3">
      <c r="A27" s="49">
        <v>1351</v>
      </c>
      <c r="B27" s="49" t="s">
        <v>541</v>
      </c>
      <c r="C27" s="49"/>
      <c r="D27" s="55">
        <v>12.059163000029677</v>
      </c>
      <c r="E27" s="49" t="s">
        <v>8</v>
      </c>
      <c r="F27" s="186"/>
      <c r="I27">
        <f t="shared" si="0"/>
        <v>0.2</v>
      </c>
    </row>
    <row r="28" spans="1:9" ht="17.399999999999999" x14ac:dyDescent="0.3">
      <c r="A28" s="49">
        <v>1352</v>
      </c>
      <c r="B28" s="49" t="s">
        <v>541</v>
      </c>
      <c r="C28" s="49"/>
      <c r="D28" s="55">
        <v>16.185942968768952</v>
      </c>
      <c r="E28" s="49" t="s">
        <v>8</v>
      </c>
      <c r="F28" s="186"/>
      <c r="I28">
        <f t="shared" si="0"/>
        <v>0.2</v>
      </c>
    </row>
    <row r="29" spans="1:9" ht="17.399999999999999" x14ac:dyDescent="0.3">
      <c r="A29" s="49">
        <v>1361</v>
      </c>
      <c r="B29" s="49" t="s">
        <v>436</v>
      </c>
      <c r="C29" s="49"/>
      <c r="D29" s="55">
        <v>9.1361600000303707</v>
      </c>
      <c r="E29" s="49" t="s">
        <v>8</v>
      </c>
      <c r="F29" s="186"/>
      <c r="I29">
        <f t="shared" si="0"/>
        <v>0.2</v>
      </c>
    </row>
    <row r="30" spans="1:9" ht="17.399999999999999" x14ac:dyDescent="0.3">
      <c r="A30" s="50">
        <v>1367</v>
      </c>
      <c r="B30" s="50" t="s">
        <v>540</v>
      </c>
      <c r="C30" s="50"/>
      <c r="D30" s="56">
        <v>3.2721662343665305</v>
      </c>
      <c r="E30" s="50" t="s">
        <v>8</v>
      </c>
      <c r="F30" s="186"/>
      <c r="I30">
        <v>1</v>
      </c>
    </row>
    <row r="31" spans="1:9" ht="17.399999999999999" x14ac:dyDescent="0.3">
      <c r="A31" s="89">
        <v>1372</v>
      </c>
      <c r="B31" s="89" t="s">
        <v>538</v>
      </c>
      <c r="C31" s="89" t="s">
        <v>539</v>
      </c>
      <c r="D31" s="89">
        <v>24.684719993338952</v>
      </c>
      <c r="E31" s="89" t="s">
        <v>8</v>
      </c>
      <c r="F31" s="186"/>
      <c r="I31">
        <f>20/120</f>
        <v>0.16666666666666666</v>
      </c>
    </row>
    <row r="32" spans="1:9" ht="17.399999999999999" x14ac:dyDescent="0.3">
      <c r="A32" s="89">
        <v>1381</v>
      </c>
      <c r="B32" s="89" t="s">
        <v>538</v>
      </c>
      <c r="C32" s="89" t="s">
        <v>537</v>
      </c>
      <c r="D32" s="89">
        <v>4.7089000091701516</v>
      </c>
      <c r="E32" s="89" t="s">
        <v>8</v>
      </c>
      <c r="F32" s="186"/>
      <c r="I32">
        <f>20/120</f>
        <v>0.16666666666666666</v>
      </c>
    </row>
    <row r="33" spans="1:9" ht="17.399999999999999" x14ac:dyDescent="0.3">
      <c r="A33" s="2"/>
      <c r="B33" s="3"/>
      <c r="C33" s="3"/>
      <c r="D33" s="4">
        <f>SUM(D4:D32)</f>
        <v>450.23619229649466</v>
      </c>
      <c r="E33" s="3"/>
      <c r="F33" s="184"/>
    </row>
    <row r="34" spans="1:9" ht="17.399999999999999" x14ac:dyDescent="0.3">
      <c r="A34" s="49">
        <v>1360</v>
      </c>
      <c r="B34" s="49" t="s">
        <v>288</v>
      </c>
      <c r="C34" s="49" t="s">
        <v>215</v>
      </c>
      <c r="D34" s="55">
        <v>110.408731725229</v>
      </c>
      <c r="E34" s="49" t="s">
        <v>74</v>
      </c>
      <c r="F34" s="183" t="s">
        <v>73</v>
      </c>
      <c r="I34">
        <f>52/260</f>
        <v>0.2</v>
      </c>
    </row>
    <row r="35" spans="1:9" ht="17.399999999999999" x14ac:dyDescent="0.3">
      <c r="A35" s="49">
        <v>1362</v>
      </c>
      <c r="B35" s="49" t="s">
        <v>288</v>
      </c>
      <c r="C35" s="49" t="s">
        <v>215</v>
      </c>
      <c r="D35" s="55">
        <v>20.499207686161832</v>
      </c>
      <c r="E35" s="49" t="s">
        <v>74</v>
      </c>
      <c r="F35" s="186"/>
      <c r="I35">
        <f t="shared" ref="I35:I47" si="1">52/260</f>
        <v>0.2</v>
      </c>
    </row>
    <row r="36" spans="1:9" ht="17.399999999999999" x14ac:dyDescent="0.3">
      <c r="A36" s="49">
        <v>1363</v>
      </c>
      <c r="B36" s="49" t="s">
        <v>288</v>
      </c>
      <c r="C36" s="49" t="s">
        <v>215</v>
      </c>
      <c r="D36" s="55">
        <v>13.440848803151132</v>
      </c>
      <c r="E36" s="49" t="s">
        <v>74</v>
      </c>
      <c r="F36" s="186"/>
      <c r="I36">
        <f t="shared" si="1"/>
        <v>0.2</v>
      </c>
    </row>
    <row r="37" spans="1:9" ht="17.399999999999999" x14ac:dyDescent="0.3">
      <c r="A37" s="49">
        <v>1364</v>
      </c>
      <c r="B37" s="49" t="s">
        <v>288</v>
      </c>
      <c r="C37" s="49" t="s">
        <v>215</v>
      </c>
      <c r="D37" s="55">
        <v>69.416205130705677</v>
      </c>
      <c r="E37" s="49" t="s">
        <v>74</v>
      </c>
      <c r="F37" s="186"/>
      <c r="I37">
        <f t="shared" si="1"/>
        <v>0.2</v>
      </c>
    </row>
    <row r="38" spans="1:9" ht="17.399999999999999" x14ac:dyDescent="0.3">
      <c r="A38" s="49">
        <v>1370</v>
      </c>
      <c r="B38" s="49" t="s">
        <v>288</v>
      </c>
      <c r="C38" s="49" t="s">
        <v>215</v>
      </c>
      <c r="D38" s="55">
        <v>34.157789891313783</v>
      </c>
      <c r="E38" s="49" t="s">
        <v>74</v>
      </c>
      <c r="F38" s="186"/>
      <c r="I38">
        <f t="shared" si="1"/>
        <v>0.2</v>
      </c>
    </row>
    <row r="39" spans="1:9" ht="17.399999999999999" x14ac:dyDescent="0.3">
      <c r="A39" s="49">
        <v>1371</v>
      </c>
      <c r="B39" s="49" t="s">
        <v>288</v>
      </c>
      <c r="C39" s="49" t="s">
        <v>215</v>
      </c>
      <c r="D39" s="55">
        <v>31.953079683284045</v>
      </c>
      <c r="E39" s="49" t="s">
        <v>74</v>
      </c>
      <c r="F39" s="186"/>
      <c r="I39">
        <f t="shared" si="1"/>
        <v>0.2</v>
      </c>
    </row>
    <row r="40" spans="1:9" ht="17.399999999999999" x14ac:dyDescent="0.3">
      <c r="A40" s="49">
        <v>1373</v>
      </c>
      <c r="B40" s="49" t="s">
        <v>288</v>
      </c>
      <c r="C40" s="49" t="s">
        <v>215</v>
      </c>
      <c r="D40" s="55">
        <v>46.146600188274128</v>
      </c>
      <c r="E40" s="49" t="s">
        <v>74</v>
      </c>
      <c r="F40" s="186"/>
      <c r="I40">
        <f t="shared" si="1"/>
        <v>0.2</v>
      </c>
    </row>
    <row r="41" spans="1:9" ht="17.399999999999999" x14ac:dyDescent="0.3">
      <c r="A41" s="49">
        <v>1374</v>
      </c>
      <c r="B41" s="49" t="s">
        <v>288</v>
      </c>
      <c r="C41" s="49" t="s">
        <v>215</v>
      </c>
      <c r="D41" s="55">
        <v>20.663219999163658</v>
      </c>
      <c r="E41" s="49" t="s">
        <v>74</v>
      </c>
      <c r="F41" s="186"/>
      <c r="I41">
        <f t="shared" si="1"/>
        <v>0.2</v>
      </c>
    </row>
    <row r="42" spans="1:9" ht="17.399999999999999" x14ac:dyDescent="0.3">
      <c r="A42" s="49">
        <v>1375</v>
      </c>
      <c r="B42" s="49" t="s">
        <v>288</v>
      </c>
      <c r="C42" s="49" t="s">
        <v>215</v>
      </c>
      <c r="D42" s="55">
        <v>7.7379716886267218</v>
      </c>
      <c r="E42" s="49" t="s">
        <v>74</v>
      </c>
      <c r="F42" s="186"/>
      <c r="I42">
        <f t="shared" si="1"/>
        <v>0.2</v>
      </c>
    </row>
    <row r="43" spans="1:9" ht="17.399999999999999" x14ac:dyDescent="0.3">
      <c r="A43" s="49">
        <v>1376</v>
      </c>
      <c r="B43" s="49" t="s">
        <v>288</v>
      </c>
      <c r="C43" s="49" t="s">
        <v>215</v>
      </c>
      <c r="D43" s="55">
        <v>20.583239999917655</v>
      </c>
      <c r="E43" s="49" t="s">
        <v>74</v>
      </c>
      <c r="F43" s="186"/>
      <c r="I43">
        <f t="shared" si="1"/>
        <v>0.2</v>
      </c>
    </row>
    <row r="44" spans="1:9" ht="17.399999999999999" x14ac:dyDescent="0.3">
      <c r="A44" s="49">
        <v>1377</v>
      </c>
      <c r="B44" s="49" t="s">
        <v>288</v>
      </c>
      <c r="C44" s="49" t="s">
        <v>215</v>
      </c>
      <c r="D44" s="55">
        <v>20.335559999869815</v>
      </c>
      <c r="E44" s="49" t="s">
        <v>74</v>
      </c>
      <c r="F44" s="186"/>
      <c r="I44">
        <f t="shared" si="1"/>
        <v>0.2</v>
      </c>
    </row>
    <row r="45" spans="1:9" ht="17.399999999999999" x14ac:dyDescent="0.3">
      <c r="A45" s="49">
        <v>1378</v>
      </c>
      <c r="B45" s="49" t="s">
        <v>288</v>
      </c>
      <c r="C45" s="49" t="s">
        <v>215</v>
      </c>
      <c r="D45" s="55">
        <v>41.372879998319483</v>
      </c>
      <c r="E45" s="49" t="s">
        <v>74</v>
      </c>
      <c r="F45" s="186"/>
      <c r="I45">
        <f t="shared" si="1"/>
        <v>0.2</v>
      </c>
    </row>
    <row r="46" spans="1:9" ht="17.399999999999999" x14ac:dyDescent="0.3">
      <c r="A46" s="49">
        <v>1379</v>
      </c>
      <c r="B46" s="49" t="s">
        <v>288</v>
      </c>
      <c r="C46" s="49" t="s">
        <v>215</v>
      </c>
      <c r="D46" s="55">
        <v>19.672848170784857</v>
      </c>
      <c r="E46" s="49" t="s">
        <v>74</v>
      </c>
      <c r="F46" s="186"/>
      <c r="I46">
        <f t="shared" si="1"/>
        <v>0.2</v>
      </c>
    </row>
    <row r="47" spans="1:9" ht="17.399999999999999" x14ac:dyDescent="0.3">
      <c r="A47" s="49">
        <v>1380</v>
      </c>
      <c r="B47" s="49" t="s">
        <v>536</v>
      </c>
      <c r="C47" s="49" t="s">
        <v>522</v>
      </c>
      <c r="D47" s="55">
        <v>4.3103200000284358</v>
      </c>
      <c r="E47" s="49" t="s">
        <v>74</v>
      </c>
      <c r="F47" s="186"/>
      <c r="I47">
        <f t="shared" si="1"/>
        <v>0.2</v>
      </c>
    </row>
    <row r="48" spans="1:9" ht="17.399999999999999" x14ac:dyDescent="0.3">
      <c r="A48" s="13"/>
      <c r="B48" s="5"/>
      <c r="C48" s="5"/>
      <c r="D48" s="4">
        <f>SUM(D34:D47)</f>
        <v>460.6985029648302</v>
      </c>
      <c r="E48" s="5"/>
      <c r="F48" s="184"/>
    </row>
    <row r="49" spans="1:9" ht="17.399999999999999" x14ac:dyDescent="0.3">
      <c r="A49" s="49">
        <v>1340</v>
      </c>
      <c r="B49" s="49" t="s">
        <v>7</v>
      </c>
      <c r="C49" s="49" t="s">
        <v>535</v>
      </c>
      <c r="D49" s="55">
        <v>20.124839000091718</v>
      </c>
      <c r="E49" s="49" t="s">
        <v>8</v>
      </c>
      <c r="F49" s="183" t="s">
        <v>534</v>
      </c>
      <c r="I49">
        <f>52/260</f>
        <v>0.2</v>
      </c>
    </row>
    <row r="50" spans="1:9" ht="17.399999999999999" x14ac:dyDescent="0.3">
      <c r="A50" s="53">
        <v>1341</v>
      </c>
      <c r="B50" s="53" t="s">
        <v>7</v>
      </c>
      <c r="C50" s="53" t="s">
        <v>533</v>
      </c>
      <c r="D50" s="58">
        <v>13.554277000026502</v>
      </c>
      <c r="E50" s="53" t="s">
        <v>8</v>
      </c>
      <c r="F50" s="186"/>
      <c r="I50">
        <v>0</v>
      </c>
    </row>
    <row r="51" spans="1:9" ht="17.399999999999999" x14ac:dyDescent="0.3">
      <c r="A51" s="53">
        <v>1342</v>
      </c>
      <c r="B51" s="53" t="s">
        <v>7</v>
      </c>
      <c r="C51" s="53" t="s">
        <v>532</v>
      </c>
      <c r="D51" s="58">
        <v>13.496219999947693</v>
      </c>
      <c r="E51" s="53" t="s">
        <v>8</v>
      </c>
      <c r="F51" s="186"/>
      <c r="I51">
        <v>0</v>
      </c>
    </row>
    <row r="52" spans="1:9" ht="17.399999999999999" x14ac:dyDescent="0.3">
      <c r="A52" s="53">
        <v>1343</v>
      </c>
      <c r="B52" s="53" t="s">
        <v>7</v>
      </c>
      <c r="C52" s="53" t="s">
        <v>531</v>
      </c>
      <c r="D52" s="58">
        <v>13.556999999925786</v>
      </c>
      <c r="E52" s="53" t="s">
        <v>8</v>
      </c>
      <c r="F52" s="186"/>
      <c r="I52">
        <v>0</v>
      </c>
    </row>
    <row r="53" spans="1:9" ht="17.399999999999999" x14ac:dyDescent="0.3">
      <c r="A53" s="53">
        <v>1344</v>
      </c>
      <c r="B53" s="53" t="s">
        <v>7</v>
      </c>
      <c r="C53" s="53" t="s">
        <v>530</v>
      </c>
      <c r="D53" s="58">
        <v>13.553249999873103</v>
      </c>
      <c r="E53" s="53" t="s">
        <v>8</v>
      </c>
      <c r="F53" s="186"/>
      <c r="I53">
        <v>0</v>
      </c>
    </row>
    <row r="54" spans="1:9" ht="17.399999999999999" x14ac:dyDescent="0.3">
      <c r="A54" s="13"/>
      <c r="B54" s="5"/>
      <c r="C54" s="5"/>
      <c r="D54" s="4">
        <f>SUM(D49:D53)</f>
        <v>74.285585999864793</v>
      </c>
      <c r="E54" s="5"/>
      <c r="F54" s="184"/>
    </row>
    <row r="55" spans="1:9" ht="17.399999999999999" x14ac:dyDescent="0.3">
      <c r="A55" s="53">
        <v>1325</v>
      </c>
      <c r="B55" s="53" t="s">
        <v>392</v>
      </c>
      <c r="C55" s="53"/>
      <c r="D55" s="58">
        <v>9.5407450001154679</v>
      </c>
      <c r="E55" s="53" t="s">
        <v>53</v>
      </c>
      <c r="F55" s="183" t="s">
        <v>61</v>
      </c>
      <c r="I55">
        <v>0</v>
      </c>
    </row>
    <row r="56" spans="1:9" ht="17.399999999999999" x14ac:dyDescent="0.3">
      <c r="A56" s="53">
        <v>1366</v>
      </c>
      <c r="B56" s="53" t="s">
        <v>392</v>
      </c>
      <c r="C56" s="53"/>
      <c r="D56" s="58">
        <v>9.7520573607859795</v>
      </c>
      <c r="E56" s="53" t="s">
        <v>53</v>
      </c>
      <c r="F56" s="186"/>
      <c r="I56">
        <v>0</v>
      </c>
    </row>
    <row r="57" spans="1:9" ht="18" thickBot="1" x14ac:dyDescent="0.35">
      <c r="A57" s="13"/>
      <c r="B57" s="5"/>
      <c r="C57" s="1"/>
      <c r="D57" s="8">
        <f>SUM(D55:D56)</f>
        <v>19.292802360901447</v>
      </c>
      <c r="E57" s="5"/>
      <c r="F57" s="184"/>
    </row>
    <row r="58" spans="1:9" ht="17.399999999999999" x14ac:dyDescent="0.3">
      <c r="C58" s="162" t="s">
        <v>56</v>
      </c>
      <c r="D58" s="167">
        <f>SUM(D57,D54,D48,D33)</f>
        <v>1004.5130836220911</v>
      </c>
      <c r="I58" s="131"/>
    </row>
    <row r="59" spans="1:9" ht="28.8" x14ac:dyDescent="0.3">
      <c r="C59" s="165" t="s">
        <v>961</v>
      </c>
      <c r="D59" s="166">
        <f>(SUM(I:I))/COUNTA(I:I)</f>
        <v>0.49399999999999977</v>
      </c>
    </row>
  </sheetData>
  <mergeCells count="11">
    <mergeCell ref="G2:H2"/>
    <mergeCell ref="A1:F1"/>
    <mergeCell ref="F4:F33"/>
    <mergeCell ref="F34:F48"/>
    <mergeCell ref="F49:F54"/>
    <mergeCell ref="F55:F57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3EEFA-6181-468A-B7EB-6664B0A8E20E}">
  <sheetPr codeName="Feuil40"/>
  <dimension ref="A1:I61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style="151" bestFit="1" customWidth="1"/>
    <col min="2" max="3" width="31.6640625" style="151" bestFit="1" customWidth="1"/>
    <col min="4" max="4" width="17.33203125" style="158" bestFit="1" customWidth="1"/>
    <col min="5" max="5" width="28.5546875" style="151" bestFit="1" customWidth="1"/>
    <col min="6" max="6" width="24.44140625" style="151" customWidth="1"/>
    <col min="7" max="7" width="5.88671875" style="151" customWidth="1"/>
    <col min="8" max="8" width="47.33203125" style="151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36" customHeight="1" x14ac:dyDescent="0.3">
      <c r="A3" s="180"/>
      <c r="B3" s="180"/>
      <c r="C3" s="180"/>
      <c r="D3" s="181"/>
      <c r="E3" s="138" t="s">
        <v>5</v>
      </c>
      <c r="F3" s="138" t="s">
        <v>6</v>
      </c>
      <c r="G3" s="68"/>
      <c r="H3" s="81" t="s">
        <v>653</v>
      </c>
    </row>
    <row r="4" spans="1:9" ht="34.799999999999997" x14ac:dyDescent="0.3">
      <c r="A4" s="69">
        <v>1431</v>
      </c>
      <c r="B4" s="69" t="s">
        <v>7</v>
      </c>
      <c r="C4" s="69" t="s">
        <v>271</v>
      </c>
      <c r="D4" s="74">
        <v>27.293565015386907</v>
      </c>
      <c r="E4" s="69" t="s">
        <v>8</v>
      </c>
      <c r="F4" s="217" t="s">
        <v>292</v>
      </c>
      <c r="G4" s="69"/>
      <c r="H4" s="81" t="s">
        <v>652</v>
      </c>
      <c r="I4">
        <f>52/260</f>
        <v>0.2</v>
      </c>
    </row>
    <row r="5" spans="1:9" ht="17.399999999999999" x14ac:dyDescent="0.3">
      <c r="A5" s="152"/>
      <c r="B5" s="153"/>
      <c r="C5" s="154"/>
      <c r="D5" s="71">
        <f>SUM(D4)</f>
        <v>27.293565015386907</v>
      </c>
      <c r="E5" s="154"/>
      <c r="F5" s="219"/>
      <c r="G5" s="70"/>
      <c r="H5" s="81" t="s">
        <v>654</v>
      </c>
    </row>
    <row r="6" spans="1:9" ht="17.399999999999999" x14ac:dyDescent="0.3">
      <c r="A6" s="69">
        <v>1433</v>
      </c>
      <c r="B6" s="69" t="s">
        <v>561</v>
      </c>
      <c r="C6" s="69"/>
      <c r="D6" s="74">
        <v>13.361829999984053</v>
      </c>
      <c r="E6" s="69" t="s">
        <v>8</v>
      </c>
      <c r="F6" s="217" t="s">
        <v>562</v>
      </c>
      <c r="G6" s="72"/>
      <c r="H6" s="81" t="s">
        <v>655</v>
      </c>
      <c r="I6">
        <f>52/260</f>
        <v>0.2</v>
      </c>
    </row>
    <row r="7" spans="1:9" ht="17.399999999999999" x14ac:dyDescent="0.3">
      <c r="A7" s="69">
        <v>1434</v>
      </c>
      <c r="B7" s="69" t="s">
        <v>561</v>
      </c>
      <c r="C7" s="69"/>
      <c r="D7" s="74">
        <v>13.587420000002417</v>
      </c>
      <c r="E7" s="69" t="s">
        <v>8</v>
      </c>
      <c r="F7" s="218"/>
      <c r="G7" s="155"/>
      <c r="H7" s="81" t="s">
        <v>942</v>
      </c>
      <c r="I7">
        <f t="shared" ref="I7:I10" si="0">52/260</f>
        <v>0.2</v>
      </c>
    </row>
    <row r="8" spans="1:9" ht="17.399999999999999" x14ac:dyDescent="0.3">
      <c r="A8" s="69">
        <v>1435</v>
      </c>
      <c r="B8" s="69" t="s">
        <v>561</v>
      </c>
      <c r="C8" s="69"/>
      <c r="D8" s="74">
        <v>34.280484999942288</v>
      </c>
      <c r="E8" s="69" t="s">
        <v>8</v>
      </c>
      <c r="F8" s="218"/>
      <c r="I8">
        <f t="shared" si="0"/>
        <v>0.2</v>
      </c>
    </row>
    <row r="9" spans="1:9" ht="17.399999999999999" x14ac:dyDescent="0.3">
      <c r="A9" s="69">
        <v>1437</v>
      </c>
      <c r="B9" s="69" t="s">
        <v>561</v>
      </c>
      <c r="C9" s="69"/>
      <c r="D9" s="74">
        <v>56.81745199757173</v>
      </c>
      <c r="E9" s="69" t="s">
        <v>8</v>
      </c>
      <c r="F9" s="218"/>
      <c r="I9">
        <f t="shared" si="0"/>
        <v>0.2</v>
      </c>
    </row>
    <row r="10" spans="1:9" ht="17.399999999999999" x14ac:dyDescent="0.3">
      <c r="A10" s="69">
        <v>1441</v>
      </c>
      <c r="B10" s="69" t="s">
        <v>549</v>
      </c>
      <c r="C10" s="69" t="s">
        <v>560</v>
      </c>
      <c r="D10" s="74">
        <v>6.3645652500060903</v>
      </c>
      <c r="E10" s="69" t="s">
        <v>8</v>
      </c>
      <c r="F10" s="218"/>
      <c r="I10">
        <f t="shared" si="0"/>
        <v>0.2</v>
      </c>
    </row>
    <row r="11" spans="1:9" ht="17.399999999999999" x14ac:dyDescent="0.3">
      <c r="A11" s="153"/>
      <c r="B11" s="154"/>
      <c r="C11" s="154"/>
      <c r="D11" s="71">
        <f>SUM(D6:D10)</f>
        <v>124.41175224750658</v>
      </c>
      <c r="E11" s="154"/>
      <c r="F11" s="219"/>
    </row>
    <row r="12" spans="1:9" ht="17.399999999999999" x14ac:dyDescent="0.3">
      <c r="A12" s="68">
        <v>1410</v>
      </c>
      <c r="B12" s="68" t="s">
        <v>547</v>
      </c>
      <c r="C12" s="68"/>
      <c r="D12" s="75">
        <v>28.33323795996127</v>
      </c>
      <c r="E12" s="68" t="s">
        <v>8</v>
      </c>
      <c r="F12" s="217" t="s">
        <v>9</v>
      </c>
      <c r="I12">
        <v>1</v>
      </c>
    </row>
    <row r="13" spans="1:9" ht="17.399999999999999" x14ac:dyDescent="0.3">
      <c r="A13" s="68">
        <v>1411</v>
      </c>
      <c r="B13" s="68" t="s">
        <v>557</v>
      </c>
      <c r="C13" s="68"/>
      <c r="D13" s="75">
        <v>4.8679999972792691</v>
      </c>
      <c r="E13" s="68" t="s">
        <v>8</v>
      </c>
      <c r="F13" s="218"/>
      <c r="I13">
        <v>1</v>
      </c>
    </row>
    <row r="14" spans="1:9" ht="17.399999999999999" x14ac:dyDescent="0.3">
      <c r="A14" s="68">
        <v>1412</v>
      </c>
      <c r="B14" s="68" t="s">
        <v>50</v>
      </c>
      <c r="C14" s="68"/>
      <c r="D14" s="75">
        <v>8.3425500000462094</v>
      </c>
      <c r="E14" s="68" t="s">
        <v>8</v>
      </c>
      <c r="F14" s="218"/>
      <c r="I14">
        <v>1</v>
      </c>
    </row>
    <row r="15" spans="1:9" ht="17.399999999999999" x14ac:dyDescent="0.3">
      <c r="A15" s="68">
        <v>1413</v>
      </c>
      <c r="B15" s="68" t="s">
        <v>81</v>
      </c>
      <c r="C15" s="68"/>
      <c r="D15" s="75">
        <v>1.5047440000002066</v>
      </c>
      <c r="E15" s="68" t="s">
        <v>8</v>
      </c>
      <c r="F15" s="218"/>
      <c r="I15">
        <v>1</v>
      </c>
    </row>
    <row r="16" spans="1:9" ht="17.399999999999999" x14ac:dyDescent="0.3">
      <c r="A16" s="68">
        <v>1414</v>
      </c>
      <c r="B16" s="68" t="s">
        <v>81</v>
      </c>
      <c r="C16" s="68"/>
      <c r="D16" s="75">
        <v>1.5927399999934668</v>
      </c>
      <c r="E16" s="68" t="s">
        <v>8</v>
      </c>
      <c r="F16" s="218"/>
      <c r="I16">
        <v>1</v>
      </c>
    </row>
    <row r="17" spans="1:9" ht="17.399999999999999" x14ac:dyDescent="0.3">
      <c r="A17" s="68">
        <v>1415</v>
      </c>
      <c r="B17" s="68" t="s">
        <v>81</v>
      </c>
      <c r="C17" s="68"/>
      <c r="D17" s="75">
        <v>1.4770710000720702</v>
      </c>
      <c r="E17" s="68" t="s">
        <v>8</v>
      </c>
      <c r="F17" s="218"/>
      <c r="I17">
        <v>1</v>
      </c>
    </row>
    <row r="18" spans="1:9" ht="17.399999999999999" x14ac:dyDescent="0.3">
      <c r="A18" s="68">
        <v>1416</v>
      </c>
      <c r="B18" s="68" t="s">
        <v>81</v>
      </c>
      <c r="C18" s="68"/>
      <c r="D18" s="75">
        <v>2.9843695748161663</v>
      </c>
      <c r="E18" s="68" t="s">
        <v>8</v>
      </c>
      <c r="F18" s="218"/>
      <c r="I18">
        <v>1</v>
      </c>
    </row>
    <row r="19" spans="1:9" ht="17.399999999999999" x14ac:dyDescent="0.3">
      <c r="A19" s="68">
        <v>1417</v>
      </c>
      <c r="B19" s="68" t="s">
        <v>79</v>
      </c>
      <c r="C19" s="68"/>
      <c r="D19" s="75">
        <v>5.4730499999725186</v>
      </c>
      <c r="E19" s="68" t="s">
        <v>8</v>
      </c>
      <c r="F19" s="218"/>
      <c r="I19">
        <v>1</v>
      </c>
    </row>
    <row r="20" spans="1:9" ht="17.399999999999999" x14ac:dyDescent="0.3">
      <c r="A20" s="68">
        <v>1418</v>
      </c>
      <c r="B20" s="68" t="s">
        <v>79</v>
      </c>
      <c r="C20" s="68"/>
      <c r="D20" s="75">
        <v>3.0841719999989716</v>
      </c>
      <c r="E20" s="68" t="s">
        <v>8</v>
      </c>
      <c r="F20" s="218"/>
      <c r="I20">
        <v>1</v>
      </c>
    </row>
    <row r="21" spans="1:9" ht="17.399999999999999" x14ac:dyDescent="0.3">
      <c r="A21" s="68">
        <v>1419</v>
      </c>
      <c r="B21" s="68" t="s">
        <v>79</v>
      </c>
      <c r="C21" s="68"/>
      <c r="D21" s="75">
        <v>1.5034940000006909</v>
      </c>
      <c r="E21" s="68" t="s">
        <v>8</v>
      </c>
      <c r="F21" s="218"/>
      <c r="I21">
        <v>1</v>
      </c>
    </row>
    <row r="22" spans="1:9" ht="17.399999999999999" x14ac:dyDescent="0.3">
      <c r="A22" s="68">
        <v>1420</v>
      </c>
      <c r="B22" s="68" t="s">
        <v>79</v>
      </c>
      <c r="C22" s="68"/>
      <c r="D22" s="75">
        <v>1.574962000008586</v>
      </c>
      <c r="E22" s="68" t="s">
        <v>8</v>
      </c>
      <c r="F22" s="218"/>
      <c r="I22">
        <v>1</v>
      </c>
    </row>
    <row r="23" spans="1:9" ht="17.399999999999999" x14ac:dyDescent="0.3">
      <c r="A23" s="68">
        <v>1421</v>
      </c>
      <c r="B23" s="68" t="s">
        <v>79</v>
      </c>
      <c r="C23" s="68"/>
      <c r="D23" s="75">
        <v>1.4723459999995852</v>
      </c>
      <c r="E23" s="68" t="s">
        <v>8</v>
      </c>
      <c r="F23" s="218"/>
      <c r="I23">
        <v>1</v>
      </c>
    </row>
    <row r="24" spans="1:9" ht="17.399999999999999" x14ac:dyDescent="0.3">
      <c r="A24" s="69">
        <v>1422</v>
      </c>
      <c r="B24" s="69" t="s">
        <v>51</v>
      </c>
      <c r="C24" s="69" t="s">
        <v>97</v>
      </c>
      <c r="D24" s="74">
        <v>4.9269279999860638</v>
      </c>
      <c r="E24" s="69" t="s">
        <v>8</v>
      </c>
      <c r="F24" s="218"/>
      <c r="I24">
        <v>0.2</v>
      </c>
    </row>
    <row r="25" spans="1:9" ht="17.399999999999999" x14ac:dyDescent="0.3">
      <c r="A25" s="68">
        <v>1423</v>
      </c>
      <c r="B25" s="68" t="s">
        <v>20</v>
      </c>
      <c r="C25" s="68"/>
      <c r="D25" s="75">
        <v>63.877067508540584</v>
      </c>
      <c r="E25" s="68" t="s">
        <v>8</v>
      </c>
      <c r="F25" s="218"/>
      <c r="I25">
        <v>1</v>
      </c>
    </row>
    <row r="26" spans="1:9" ht="17.399999999999999" x14ac:dyDescent="0.3">
      <c r="A26" s="68">
        <v>1425</v>
      </c>
      <c r="B26" s="68" t="s">
        <v>557</v>
      </c>
      <c r="C26" s="68"/>
      <c r="D26" s="75">
        <v>3.1229999989836243</v>
      </c>
      <c r="E26" s="68" t="s">
        <v>8</v>
      </c>
      <c r="F26" s="218"/>
      <c r="I26">
        <v>1</v>
      </c>
    </row>
    <row r="27" spans="1:9" ht="17.399999999999999" x14ac:dyDescent="0.3">
      <c r="A27" s="68">
        <v>1426</v>
      </c>
      <c r="B27" s="68" t="s">
        <v>104</v>
      </c>
      <c r="C27" s="68"/>
      <c r="D27" s="75">
        <v>16.181665000080176</v>
      </c>
      <c r="E27" s="68" t="s">
        <v>8</v>
      </c>
      <c r="F27" s="218"/>
      <c r="I27">
        <v>1</v>
      </c>
    </row>
    <row r="28" spans="1:9" ht="17.399999999999999" x14ac:dyDescent="0.3">
      <c r="A28" s="155">
        <v>1427</v>
      </c>
      <c r="B28" s="155" t="s">
        <v>559</v>
      </c>
      <c r="C28" s="155"/>
      <c r="D28" s="156">
        <v>46.77863040134622</v>
      </c>
      <c r="E28" s="155" t="s">
        <v>8</v>
      </c>
      <c r="F28" s="218"/>
      <c r="I28">
        <f>20/120</f>
        <v>0.16666666666666666</v>
      </c>
    </row>
    <row r="29" spans="1:9" ht="17.399999999999999" x14ac:dyDescent="0.3">
      <c r="A29" s="68">
        <v>1428</v>
      </c>
      <c r="B29" s="68" t="s">
        <v>555</v>
      </c>
      <c r="C29" s="68" t="s">
        <v>522</v>
      </c>
      <c r="D29" s="75">
        <v>4.3291119999912846</v>
      </c>
      <c r="E29" s="68" t="s">
        <v>8</v>
      </c>
      <c r="F29" s="218"/>
      <c r="I29">
        <v>1</v>
      </c>
    </row>
    <row r="30" spans="1:9" ht="17.399999999999999" x14ac:dyDescent="0.3">
      <c r="A30" s="155">
        <v>1438</v>
      </c>
      <c r="B30" s="155" t="s">
        <v>538</v>
      </c>
      <c r="C30" s="155" t="s">
        <v>558</v>
      </c>
      <c r="D30" s="156">
        <v>24.795320007563621</v>
      </c>
      <c r="E30" s="155" t="s">
        <v>8</v>
      </c>
      <c r="F30" s="218"/>
      <c r="I30">
        <f>20/120</f>
        <v>0.16666666666666666</v>
      </c>
    </row>
    <row r="31" spans="1:9" ht="17.399999999999999" x14ac:dyDescent="0.3">
      <c r="A31" s="68">
        <v>1450</v>
      </c>
      <c r="B31" s="68" t="s">
        <v>104</v>
      </c>
      <c r="C31" s="68"/>
      <c r="D31" s="75">
        <v>102.4281002141214</v>
      </c>
      <c r="E31" s="68" t="s">
        <v>8</v>
      </c>
      <c r="F31" s="218"/>
      <c r="I31">
        <v>1</v>
      </c>
    </row>
    <row r="32" spans="1:9" ht="17.399999999999999" x14ac:dyDescent="0.3">
      <c r="A32" s="68">
        <v>1451</v>
      </c>
      <c r="B32" s="68" t="s">
        <v>72</v>
      </c>
      <c r="C32" s="68"/>
      <c r="D32" s="75">
        <v>7.3007879999359142</v>
      </c>
      <c r="E32" s="68" t="s">
        <v>8</v>
      </c>
      <c r="F32" s="218"/>
      <c r="I32">
        <v>1</v>
      </c>
    </row>
    <row r="33" spans="1:9" ht="17.399999999999999" x14ac:dyDescent="0.3">
      <c r="A33" s="68">
        <v>1457</v>
      </c>
      <c r="B33" s="68" t="s">
        <v>557</v>
      </c>
      <c r="C33" s="68"/>
      <c r="D33" s="75">
        <v>3.3906999860705809</v>
      </c>
      <c r="E33" s="68" t="s">
        <v>8</v>
      </c>
      <c r="F33" s="218"/>
      <c r="I33">
        <v>1</v>
      </c>
    </row>
    <row r="34" spans="1:9" ht="17.399999999999999" x14ac:dyDescent="0.3">
      <c r="A34" s="155">
        <v>1460</v>
      </c>
      <c r="B34" s="155" t="s">
        <v>556</v>
      </c>
      <c r="C34" s="155"/>
      <c r="D34" s="156">
        <v>24.115112265651177</v>
      </c>
      <c r="E34" s="155" t="s">
        <v>8</v>
      </c>
      <c r="F34" s="218"/>
      <c r="I34">
        <f>20/120</f>
        <v>0.16666666666666666</v>
      </c>
    </row>
    <row r="35" spans="1:9" ht="17.399999999999999" x14ac:dyDescent="0.3">
      <c r="A35" s="68">
        <v>1466</v>
      </c>
      <c r="B35" s="68" t="s">
        <v>555</v>
      </c>
      <c r="C35" s="68" t="s">
        <v>522</v>
      </c>
      <c r="D35" s="75">
        <v>4.378578999984895</v>
      </c>
      <c r="E35" s="68" t="s">
        <v>8</v>
      </c>
      <c r="F35" s="218"/>
      <c r="I35">
        <v>1</v>
      </c>
    </row>
    <row r="36" spans="1:9" ht="17.399999999999999" x14ac:dyDescent="0.3">
      <c r="A36" s="153"/>
      <c r="B36" s="154"/>
      <c r="C36" s="154"/>
      <c r="D36" s="71">
        <f>SUM(D12:D35)</f>
        <v>367.83573891440454</v>
      </c>
      <c r="E36" s="154"/>
      <c r="F36" s="219"/>
    </row>
    <row r="37" spans="1:9" ht="17.399999999999999" x14ac:dyDescent="0.3">
      <c r="A37" s="69">
        <v>1453</v>
      </c>
      <c r="B37" s="69" t="s">
        <v>7</v>
      </c>
      <c r="C37" s="69" t="s">
        <v>365</v>
      </c>
      <c r="D37" s="74">
        <v>41.412521959374907</v>
      </c>
      <c r="E37" s="69" t="s">
        <v>39</v>
      </c>
      <c r="F37" s="217" t="s">
        <v>319</v>
      </c>
      <c r="I37">
        <f>52/260</f>
        <v>0.2</v>
      </c>
    </row>
    <row r="38" spans="1:9" ht="17.399999999999999" x14ac:dyDescent="0.3">
      <c r="A38" s="69">
        <v>1458</v>
      </c>
      <c r="B38" s="69" t="s">
        <v>554</v>
      </c>
      <c r="C38" s="69"/>
      <c r="D38" s="74">
        <v>51.234924102418617</v>
      </c>
      <c r="E38" s="69" t="s">
        <v>39</v>
      </c>
      <c r="F38" s="218"/>
      <c r="I38">
        <f t="shared" ref="I38:I46" si="1">52/260</f>
        <v>0.2</v>
      </c>
    </row>
    <row r="39" spans="1:9" ht="17.399999999999999" x14ac:dyDescent="0.3">
      <c r="A39" s="69">
        <v>1459</v>
      </c>
      <c r="B39" s="69" t="s">
        <v>554</v>
      </c>
      <c r="C39" s="69"/>
      <c r="D39" s="74">
        <v>77.250704420064167</v>
      </c>
      <c r="E39" s="69" t="s">
        <v>39</v>
      </c>
      <c r="F39" s="218"/>
      <c r="I39">
        <f t="shared" si="1"/>
        <v>0.2</v>
      </c>
    </row>
    <row r="40" spans="1:9" ht="17.399999999999999" x14ac:dyDescent="0.3">
      <c r="A40" s="69">
        <v>1461</v>
      </c>
      <c r="B40" s="69" t="s">
        <v>554</v>
      </c>
      <c r="C40" s="69"/>
      <c r="D40" s="74">
        <v>13.448675999985639</v>
      </c>
      <c r="E40" s="69" t="s">
        <v>39</v>
      </c>
      <c r="F40" s="218"/>
      <c r="I40">
        <f t="shared" si="1"/>
        <v>0.2</v>
      </c>
    </row>
    <row r="41" spans="1:9" ht="17.399999999999999" x14ac:dyDescent="0.3">
      <c r="A41" s="69">
        <v>1462</v>
      </c>
      <c r="B41" s="69" t="s">
        <v>7</v>
      </c>
      <c r="C41" s="69" t="s">
        <v>365</v>
      </c>
      <c r="D41" s="74">
        <v>13.773320999998713</v>
      </c>
      <c r="E41" s="69" t="s">
        <v>39</v>
      </c>
      <c r="F41" s="218"/>
      <c r="I41">
        <f t="shared" si="1"/>
        <v>0.2</v>
      </c>
    </row>
    <row r="42" spans="1:9" ht="17.399999999999999" x14ac:dyDescent="0.3">
      <c r="A42" s="153"/>
      <c r="B42" s="154"/>
      <c r="C42" s="154"/>
      <c r="D42" s="71">
        <f>SUM(D37:D41)</f>
        <v>197.12014748184203</v>
      </c>
      <c r="E42" s="154"/>
      <c r="F42" s="219"/>
    </row>
    <row r="43" spans="1:9" ht="17.399999999999999" x14ac:dyDescent="0.3">
      <c r="A43" s="69">
        <v>1452</v>
      </c>
      <c r="B43" s="69" t="s">
        <v>7</v>
      </c>
      <c r="C43" s="69" t="s">
        <v>551</v>
      </c>
      <c r="D43" s="74">
        <v>13.431706345219803</v>
      </c>
      <c r="E43" s="69" t="s">
        <v>39</v>
      </c>
      <c r="F43" s="217" t="s">
        <v>40</v>
      </c>
      <c r="I43">
        <f t="shared" si="1"/>
        <v>0.2</v>
      </c>
    </row>
    <row r="44" spans="1:9" ht="17.399999999999999" x14ac:dyDescent="0.3">
      <c r="A44" s="69">
        <v>1463</v>
      </c>
      <c r="B44" s="69" t="s">
        <v>553</v>
      </c>
      <c r="C44" s="69" t="s">
        <v>552</v>
      </c>
      <c r="D44" s="74">
        <v>84.685677000137417</v>
      </c>
      <c r="E44" s="69" t="s">
        <v>39</v>
      </c>
      <c r="F44" s="218"/>
      <c r="I44">
        <f t="shared" si="1"/>
        <v>0.2</v>
      </c>
    </row>
    <row r="45" spans="1:9" ht="17.399999999999999" x14ac:dyDescent="0.3">
      <c r="A45" s="69">
        <v>1464</v>
      </c>
      <c r="B45" s="69" t="s">
        <v>7</v>
      </c>
      <c r="C45" s="69" t="s">
        <v>552</v>
      </c>
      <c r="D45" s="74">
        <v>13.867795000019653</v>
      </c>
      <c r="E45" s="69" t="s">
        <v>39</v>
      </c>
      <c r="F45" s="218"/>
      <c r="I45">
        <f t="shared" si="1"/>
        <v>0.2</v>
      </c>
    </row>
    <row r="46" spans="1:9" ht="17.399999999999999" x14ac:dyDescent="0.3">
      <c r="A46" s="69">
        <v>1465</v>
      </c>
      <c r="B46" s="69" t="s">
        <v>7</v>
      </c>
      <c r="C46" s="69" t="s">
        <v>551</v>
      </c>
      <c r="D46" s="74">
        <v>13.147500000020955</v>
      </c>
      <c r="E46" s="69" t="s">
        <v>39</v>
      </c>
      <c r="F46" s="218"/>
      <c r="I46">
        <f t="shared" si="1"/>
        <v>0.2</v>
      </c>
    </row>
    <row r="47" spans="1:9" ht="17.399999999999999" x14ac:dyDescent="0.3">
      <c r="A47" s="153"/>
      <c r="B47" s="154"/>
      <c r="C47" s="154"/>
      <c r="D47" s="71">
        <f>SUM(D43:D46)</f>
        <v>125.13267834539784</v>
      </c>
      <c r="E47" s="154"/>
      <c r="F47" s="219"/>
    </row>
    <row r="48" spans="1:9" ht="17.399999999999999" x14ac:dyDescent="0.3">
      <c r="A48" s="69">
        <v>1454</v>
      </c>
      <c r="B48" s="69" t="s">
        <v>7</v>
      </c>
      <c r="C48" s="69" t="s">
        <v>287</v>
      </c>
      <c r="D48" s="74">
        <v>13.492548164400468</v>
      </c>
      <c r="E48" s="69" t="s">
        <v>39</v>
      </c>
      <c r="F48" s="217" t="s">
        <v>286</v>
      </c>
      <c r="I48">
        <f>52/260</f>
        <v>0.2</v>
      </c>
    </row>
    <row r="49" spans="1:9" ht="17.399999999999999" x14ac:dyDescent="0.3">
      <c r="A49" s="69">
        <v>1455</v>
      </c>
      <c r="B49" s="69" t="s">
        <v>7</v>
      </c>
      <c r="C49" s="69" t="s">
        <v>287</v>
      </c>
      <c r="D49" s="74">
        <v>27.568706923268405</v>
      </c>
      <c r="E49" s="69" t="s">
        <v>39</v>
      </c>
      <c r="F49" s="218"/>
      <c r="I49">
        <f>52/260</f>
        <v>0.2</v>
      </c>
    </row>
    <row r="50" spans="1:9" ht="17.399999999999999" x14ac:dyDescent="0.3">
      <c r="A50" s="153"/>
      <c r="B50" s="154"/>
      <c r="C50" s="154"/>
      <c r="D50" s="71">
        <f>SUM(D48:D49)</f>
        <v>41.061255087668869</v>
      </c>
      <c r="E50" s="154"/>
      <c r="F50" s="219"/>
    </row>
    <row r="51" spans="1:9" ht="17.399999999999999" x14ac:dyDescent="0.3">
      <c r="A51" s="69">
        <v>1432</v>
      </c>
      <c r="B51" s="69" t="s">
        <v>7</v>
      </c>
      <c r="C51" s="69" t="s">
        <v>548</v>
      </c>
      <c r="D51" s="74">
        <v>13.313303327877552</v>
      </c>
      <c r="E51" s="69" t="s">
        <v>53</v>
      </c>
      <c r="F51" s="217" t="s">
        <v>550</v>
      </c>
      <c r="I51">
        <f>52/260</f>
        <v>0.2</v>
      </c>
    </row>
    <row r="52" spans="1:9" ht="17.399999999999999" x14ac:dyDescent="0.3">
      <c r="A52" s="69">
        <v>1439</v>
      </c>
      <c r="B52" s="69" t="s">
        <v>7</v>
      </c>
      <c r="C52" s="69" t="s">
        <v>548</v>
      </c>
      <c r="D52" s="74">
        <v>64.16258621295944</v>
      </c>
      <c r="E52" s="69" t="s">
        <v>53</v>
      </c>
      <c r="F52" s="218"/>
      <c r="I52">
        <f t="shared" ref="I52:I55" si="2">52/260</f>
        <v>0.2</v>
      </c>
    </row>
    <row r="53" spans="1:9" ht="17.399999999999999" x14ac:dyDescent="0.3">
      <c r="A53" s="69">
        <v>1440</v>
      </c>
      <c r="B53" s="69" t="s">
        <v>7</v>
      </c>
      <c r="C53" s="69" t="s">
        <v>548</v>
      </c>
      <c r="D53" s="74">
        <v>14.904006000012259</v>
      </c>
      <c r="E53" s="69" t="s">
        <v>53</v>
      </c>
      <c r="F53" s="218"/>
      <c r="I53">
        <f t="shared" si="2"/>
        <v>0.2</v>
      </c>
    </row>
    <row r="54" spans="1:9" ht="17.399999999999999" x14ac:dyDescent="0.3">
      <c r="A54" s="69">
        <v>1441</v>
      </c>
      <c r="B54" s="69" t="s">
        <v>549</v>
      </c>
      <c r="C54" s="69" t="s">
        <v>548</v>
      </c>
      <c r="D54" s="74">
        <v>6.3645652500089032</v>
      </c>
      <c r="E54" s="69" t="s">
        <v>53</v>
      </c>
      <c r="F54" s="218"/>
      <c r="I54">
        <f t="shared" si="2"/>
        <v>0.2</v>
      </c>
    </row>
    <row r="55" spans="1:9" ht="17.399999999999999" x14ac:dyDescent="0.3">
      <c r="A55" s="69">
        <v>1442</v>
      </c>
      <c r="B55" s="69" t="s">
        <v>7</v>
      </c>
      <c r="C55" s="69" t="s">
        <v>548</v>
      </c>
      <c r="D55" s="74">
        <v>42.011364787198524</v>
      </c>
      <c r="E55" s="69" t="s">
        <v>53</v>
      </c>
      <c r="F55" s="218"/>
      <c r="I55">
        <f t="shared" si="2"/>
        <v>0.2</v>
      </c>
    </row>
    <row r="56" spans="1:9" ht="17.399999999999999" x14ac:dyDescent="0.3">
      <c r="A56" s="153"/>
      <c r="B56" s="154"/>
      <c r="C56" s="154"/>
      <c r="D56" s="71">
        <f>SUM(D51:D55)</f>
        <v>140.75582557805669</v>
      </c>
      <c r="E56" s="154"/>
      <c r="F56" s="219"/>
    </row>
    <row r="57" spans="1:9" ht="17.399999999999999" x14ac:dyDescent="0.3">
      <c r="A57" s="72">
        <v>1424</v>
      </c>
      <c r="B57" s="72" t="s">
        <v>392</v>
      </c>
      <c r="C57" s="72"/>
      <c r="D57" s="77">
        <v>9.5657071951210533</v>
      </c>
      <c r="E57" s="72" t="s">
        <v>53</v>
      </c>
      <c r="F57" s="217" t="s">
        <v>61</v>
      </c>
      <c r="I57">
        <v>0</v>
      </c>
    </row>
    <row r="58" spans="1:9" ht="17.399999999999999" x14ac:dyDescent="0.3">
      <c r="A58" s="72">
        <v>1456</v>
      </c>
      <c r="B58" s="72" t="s">
        <v>392</v>
      </c>
      <c r="C58" s="72"/>
      <c r="D58" s="77">
        <v>9.801866135926204</v>
      </c>
      <c r="E58" s="72" t="s">
        <v>53</v>
      </c>
      <c r="F58" s="218"/>
      <c r="I58">
        <v>0</v>
      </c>
    </row>
    <row r="59" spans="1:9" ht="18" thickBot="1" x14ac:dyDescent="0.35">
      <c r="A59" s="153"/>
      <c r="B59" s="154"/>
      <c r="C59" s="152"/>
      <c r="D59" s="157">
        <f>SUM(D57:D58)</f>
        <v>19.367573331047257</v>
      </c>
      <c r="E59" s="154"/>
      <c r="F59" s="219"/>
    </row>
    <row r="60" spans="1:9" ht="17.399999999999999" x14ac:dyDescent="0.3">
      <c r="C60" s="175" t="s">
        <v>56</v>
      </c>
      <c r="D60" s="176">
        <f>SUM(D59,D56,D50,D47,D42,D36,D11,D5)</f>
        <v>1042.9785360013107</v>
      </c>
    </row>
    <row r="61" spans="1:9" ht="28.8" x14ac:dyDescent="0.3">
      <c r="C61" s="165" t="s">
        <v>961</v>
      </c>
      <c r="D61" s="166">
        <f>(SUM(I:I))/COUNTA(I:I)</f>
        <v>0.52291666666666647</v>
      </c>
    </row>
  </sheetData>
  <mergeCells count="15">
    <mergeCell ref="G2:H2"/>
    <mergeCell ref="F51:F56"/>
    <mergeCell ref="F57:F59"/>
    <mergeCell ref="F4:F5"/>
    <mergeCell ref="F6:F11"/>
    <mergeCell ref="F12:F36"/>
    <mergeCell ref="F37:F42"/>
    <mergeCell ref="F43:F47"/>
    <mergeCell ref="F48:F50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BC83C-CEEC-4D1D-8908-93C3CFB8D25A}">
  <sheetPr codeName="Feuil41"/>
  <dimension ref="A1:I66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style="151" bestFit="1" customWidth="1"/>
    <col min="2" max="2" width="37.44140625" style="151" bestFit="1" customWidth="1"/>
    <col min="3" max="3" width="23.33203125" style="151" customWidth="1"/>
    <col min="4" max="4" width="12.6640625" style="158" customWidth="1"/>
    <col min="5" max="5" width="28.5546875" style="151" bestFit="1" customWidth="1"/>
    <col min="6" max="6" width="42.5546875" style="151" bestFit="1" customWidth="1"/>
    <col min="7" max="7" width="5.33203125" customWidth="1"/>
    <col min="8" max="8" width="47.33203125" bestFit="1" customWidth="1"/>
    <col min="9" max="9" width="0" hidden="1" customWidth="1"/>
    <col min="11" max="11" width="19.109375" customWidth="1"/>
  </cols>
  <sheetData>
    <row r="1" spans="1:9" ht="17.399999999999999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66" customHeight="1" x14ac:dyDescent="0.3">
      <c r="A3" s="180"/>
      <c r="B3" s="180"/>
      <c r="C3" s="180"/>
      <c r="D3" s="181"/>
      <c r="E3" s="138" t="s">
        <v>5</v>
      </c>
      <c r="F3" s="138" t="s">
        <v>6</v>
      </c>
      <c r="G3" s="50"/>
      <c r="H3" s="52" t="s">
        <v>653</v>
      </c>
    </row>
    <row r="4" spans="1:9" ht="17.399999999999999" x14ac:dyDescent="0.3">
      <c r="A4" s="68">
        <v>1510</v>
      </c>
      <c r="B4" s="68" t="s">
        <v>547</v>
      </c>
      <c r="C4" s="68"/>
      <c r="D4" s="75">
        <v>28.425782855187599</v>
      </c>
      <c r="E4" s="68" t="s">
        <v>8</v>
      </c>
      <c r="F4" s="217" t="s">
        <v>9</v>
      </c>
      <c r="G4" s="49"/>
      <c r="H4" s="52" t="s">
        <v>652</v>
      </c>
      <c r="I4">
        <v>1</v>
      </c>
    </row>
    <row r="5" spans="1:9" ht="17.399999999999999" x14ac:dyDescent="0.3">
      <c r="A5" s="68">
        <v>1511</v>
      </c>
      <c r="B5" s="68" t="s">
        <v>588</v>
      </c>
      <c r="C5" s="68"/>
      <c r="D5" s="75">
        <v>4.3479999967683689</v>
      </c>
      <c r="E5" s="68" t="s">
        <v>8</v>
      </c>
      <c r="F5" s="218"/>
      <c r="G5" s="51"/>
      <c r="H5" s="52" t="s">
        <v>654</v>
      </c>
      <c r="I5">
        <v>1</v>
      </c>
    </row>
    <row r="6" spans="1:9" ht="21" customHeight="1" x14ac:dyDescent="0.3">
      <c r="A6" s="68">
        <v>1512</v>
      </c>
      <c r="B6" s="68" t="s">
        <v>590</v>
      </c>
      <c r="C6" s="68" t="s">
        <v>309</v>
      </c>
      <c r="D6" s="75">
        <v>8.3737599993701046</v>
      </c>
      <c r="E6" s="68" t="s">
        <v>8</v>
      </c>
      <c r="F6" s="218"/>
      <c r="G6" s="53"/>
      <c r="H6" s="52" t="s">
        <v>655</v>
      </c>
      <c r="I6">
        <v>1</v>
      </c>
    </row>
    <row r="7" spans="1:9" ht="24.75" customHeight="1" x14ac:dyDescent="0.3">
      <c r="A7" s="68">
        <v>1513</v>
      </c>
      <c r="B7" s="68" t="s">
        <v>81</v>
      </c>
      <c r="C7" s="68"/>
      <c r="D7" s="75">
        <v>1.5072615000329601</v>
      </c>
      <c r="E7" s="68" t="s">
        <v>8</v>
      </c>
      <c r="F7" s="218"/>
      <c r="G7" s="89"/>
      <c r="H7" s="52" t="s">
        <v>942</v>
      </c>
      <c r="I7">
        <v>1</v>
      </c>
    </row>
    <row r="8" spans="1:9" ht="17.399999999999999" x14ac:dyDescent="0.3">
      <c r="A8" s="68">
        <v>1514</v>
      </c>
      <c r="B8" s="68" t="s">
        <v>81</v>
      </c>
      <c r="C8" s="68"/>
      <c r="D8" s="75">
        <v>1.5927399999912084</v>
      </c>
      <c r="E8" s="68" t="s">
        <v>8</v>
      </c>
      <c r="F8" s="218"/>
      <c r="I8">
        <v>1</v>
      </c>
    </row>
    <row r="9" spans="1:9" ht="17.399999999999999" x14ac:dyDescent="0.3">
      <c r="A9" s="68">
        <v>1515</v>
      </c>
      <c r="B9" s="68" t="s">
        <v>81</v>
      </c>
      <c r="C9" s="68"/>
      <c r="D9" s="75">
        <v>1.4949560000078357</v>
      </c>
      <c r="E9" s="68" t="s">
        <v>8</v>
      </c>
      <c r="F9" s="218"/>
      <c r="I9">
        <v>1</v>
      </c>
    </row>
    <row r="10" spans="1:9" ht="17.399999999999999" x14ac:dyDescent="0.3">
      <c r="A10" s="68">
        <v>1516</v>
      </c>
      <c r="B10" s="68" t="s">
        <v>81</v>
      </c>
      <c r="C10" s="68"/>
      <c r="D10" s="75">
        <v>3.0274736093778825</v>
      </c>
      <c r="E10" s="68" t="s">
        <v>8</v>
      </c>
      <c r="F10" s="218"/>
      <c r="I10">
        <v>1</v>
      </c>
    </row>
    <row r="11" spans="1:9" ht="17.399999999999999" x14ac:dyDescent="0.3">
      <c r="A11" s="68">
        <v>1517</v>
      </c>
      <c r="B11" s="68" t="s">
        <v>50</v>
      </c>
      <c r="C11" s="68" t="s">
        <v>310</v>
      </c>
      <c r="D11" s="75">
        <v>5.5140700000504825</v>
      </c>
      <c r="E11" s="68" t="s">
        <v>8</v>
      </c>
      <c r="F11" s="218"/>
      <c r="I11">
        <v>1</v>
      </c>
    </row>
    <row r="12" spans="1:9" ht="17.399999999999999" x14ac:dyDescent="0.3">
      <c r="A12" s="68">
        <v>1518</v>
      </c>
      <c r="B12" s="68" t="s">
        <v>79</v>
      </c>
      <c r="C12" s="68"/>
      <c r="D12" s="75">
        <v>3.0841719999909665</v>
      </c>
      <c r="E12" s="68" t="s">
        <v>8</v>
      </c>
      <c r="F12" s="218"/>
      <c r="I12">
        <v>1</v>
      </c>
    </row>
    <row r="13" spans="1:9" ht="17.399999999999999" x14ac:dyDescent="0.3">
      <c r="A13" s="68">
        <v>1519</v>
      </c>
      <c r="B13" s="68" t="s">
        <v>79</v>
      </c>
      <c r="C13" s="68"/>
      <c r="D13" s="75">
        <v>1.5221239999971716</v>
      </c>
      <c r="E13" s="68" t="s">
        <v>8</v>
      </c>
      <c r="F13" s="218"/>
      <c r="I13">
        <v>1</v>
      </c>
    </row>
    <row r="14" spans="1:9" ht="17.399999999999999" x14ac:dyDescent="0.3">
      <c r="A14" s="68">
        <v>1520</v>
      </c>
      <c r="B14" s="68" t="s">
        <v>79</v>
      </c>
      <c r="C14" s="68"/>
      <c r="D14" s="75">
        <v>1.6040920000123904</v>
      </c>
      <c r="E14" s="68" t="s">
        <v>8</v>
      </c>
      <c r="F14" s="218"/>
      <c r="I14">
        <v>1</v>
      </c>
    </row>
    <row r="15" spans="1:9" ht="17.399999999999999" x14ac:dyDescent="0.3">
      <c r="A15" s="68">
        <v>1521</v>
      </c>
      <c r="B15" s="68" t="s">
        <v>79</v>
      </c>
      <c r="C15" s="68"/>
      <c r="D15" s="75">
        <v>1.5084720000013709</v>
      </c>
      <c r="E15" s="68" t="s">
        <v>8</v>
      </c>
      <c r="F15" s="218"/>
      <c r="I15">
        <v>1</v>
      </c>
    </row>
    <row r="16" spans="1:9" ht="17.399999999999999" x14ac:dyDescent="0.3">
      <c r="A16" s="69">
        <v>1522</v>
      </c>
      <c r="B16" s="69" t="s">
        <v>436</v>
      </c>
      <c r="C16" s="69"/>
      <c r="D16" s="74">
        <v>5.2272799999966288</v>
      </c>
      <c r="E16" s="69" t="s">
        <v>8</v>
      </c>
      <c r="F16" s="218"/>
      <c r="I16">
        <v>0.2</v>
      </c>
    </row>
    <row r="17" spans="1:9" ht="17.399999999999999" x14ac:dyDescent="0.3">
      <c r="A17" s="68">
        <v>1523</v>
      </c>
      <c r="B17" s="68" t="s">
        <v>20</v>
      </c>
      <c r="C17" s="68"/>
      <c r="D17" s="75">
        <v>64.490927223463899</v>
      </c>
      <c r="E17" s="68" t="s">
        <v>8</v>
      </c>
      <c r="F17" s="218"/>
      <c r="I17">
        <v>1</v>
      </c>
    </row>
    <row r="18" spans="1:9" ht="17.399999999999999" x14ac:dyDescent="0.3">
      <c r="A18" s="68">
        <v>1525</v>
      </c>
      <c r="B18" s="68" t="s">
        <v>588</v>
      </c>
      <c r="C18" s="68"/>
      <c r="D18" s="75">
        <v>3.5700000008815787</v>
      </c>
      <c r="E18" s="68" t="s">
        <v>8</v>
      </c>
      <c r="F18" s="218"/>
      <c r="I18">
        <v>1</v>
      </c>
    </row>
    <row r="19" spans="1:9" ht="17.399999999999999" x14ac:dyDescent="0.3">
      <c r="A19" s="68">
        <v>1526</v>
      </c>
      <c r="B19" s="68" t="s">
        <v>104</v>
      </c>
      <c r="C19" s="68"/>
      <c r="D19" s="75">
        <v>16.336045000162049</v>
      </c>
      <c r="E19" s="68" t="s">
        <v>8</v>
      </c>
      <c r="F19" s="218"/>
      <c r="I19">
        <v>1</v>
      </c>
    </row>
    <row r="20" spans="1:9" ht="17.399999999999999" x14ac:dyDescent="0.3">
      <c r="A20" s="155">
        <v>1527</v>
      </c>
      <c r="B20" s="155" t="s">
        <v>559</v>
      </c>
      <c r="C20" s="155"/>
      <c r="D20" s="156">
        <v>22.190819770845025</v>
      </c>
      <c r="E20" s="155" t="s">
        <v>8</v>
      </c>
      <c r="F20" s="218"/>
      <c r="I20">
        <f>20/120</f>
        <v>0.16666666666666666</v>
      </c>
    </row>
    <row r="21" spans="1:9" ht="17.399999999999999" x14ac:dyDescent="0.3">
      <c r="A21" s="155">
        <v>1538</v>
      </c>
      <c r="B21" s="155" t="s">
        <v>589</v>
      </c>
      <c r="C21" s="155"/>
      <c r="D21" s="156">
        <v>24.877600007562712</v>
      </c>
      <c r="E21" s="155" t="s">
        <v>8</v>
      </c>
      <c r="F21" s="218"/>
      <c r="I21">
        <f>20/120</f>
        <v>0.16666666666666666</v>
      </c>
    </row>
    <row r="22" spans="1:9" ht="17.399999999999999" x14ac:dyDescent="0.3">
      <c r="A22" s="68">
        <v>1543</v>
      </c>
      <c r="B22" s="68" t="s">
        <v>51</v>
      </c>
      <c r="C22" s="68"/>
      <c r="D22" s="75">
        <v>13.033570000004815</v>
      </c>
      <c r="E22" s="68" t="s">
        <v>8</v>
      </c>
      <c r="F22" s="218"/>
      <c r="I22">
        <v>1</v>
      </c>
    </row>
    <row r="23" spans="1:9" ht="17.399999999999999" x14ac:dyDescent="0.3">
      <c r="A23" s="68">
        <v>1550</v>
      </c>
      <c r="B23" s="68" t="s">
        <v>20</v>
      </c>
      <c r="C23" s="68"/>
      <c r="D23" s="75">
        <v>120.34448548270205</v>
      </c>
      <c r="E23" s="68" t="s">
        <v>8</v>
      </c>
      <c r="F23" s="218"/>
      <c r="I23">
        <v>1</v>
      </c>
    </row>
    <row r="24" spans="1:9" ht="17.399999999999999" x14ac:dyDescent="0.3">
      <c r="A24" s="68">
        <v>1556</v>
      </c>
      <c r="B24" s="68" t="s">
        <v>588</v>
      </c>
      <c r="C24" s="68"/>
      <c r="D24" s="75">
        <v>3.6994999987409334</v>
      </c>
      <c r="E24" s="68" t="s">
        <v>8</v>
      </c>
      <c r="F24" s="218"/>
      <c r="I24">
        <v>1</v>
      </c>
    </row>
    <row r="25" spans="1:9" ht="17.399999999999999" x14ac:dyDescent="0.3">
      <c r="A25" s="155">
        <v>1561</v>
      </c>
      <c r="B25" s="155" t="s">
        <v>556</v>
      </c>
      <c r="C25" s="155"/>
      <c r="D25" s="156">
        <v>24.229040025530793</v>
      </c>
      <c r="E25" s="155" t="s">
        <v>8</v>
      </c>
      <c r="F25" s="218"/>
      <c r="I25">
        <f>20/120</f>
        <v>0.16666666666666666</v>
      </c>
    </row>
    <row r="26" spans="1:9" ht="17.399999999999999" x14ac:dyDescent="0.3">
      <c r="A26" s="152"/>
      <c r="B26" s="159"/>
      <c r="C26" s="152"/>
      <c r="D26" s="157">
        <f>SUM(D4:D25)</f>
        <v>360.00217147067883</v>
      </c>
      <c r="E26" s="152"/>
      <c r="F26" s="218"/>
    </row>
    <row r="27" spans="1:9" ht="17.399999999999999" x14ac:dyDescent="0.3">
      <c r="A27" s="69">
        <v>1531</v>
      </c>
      <c r="B27" s="69" t="s">
        <v>85</v>
      </c>
      <c r="C27" s="69" t="s">
        <v>355</v>
      </c>
      <c r="D27" s="74">
        <v>14.415716369607699</v>
      </c>
      <c r="E27" s="69" t="s">
        <v>39</v>
      </c>
      <c r="F27" s="217" t="s">
        <v>69</v>
      </c>
      <c r="I27">
        <f>52/260</f>
        <v>0.2</v>
      </c>
    </row>
    <row r="28" spans="1:9" ht="17.399999999999999" x14ac:dyDescent="0.3">
      <c r="A28" s="69">
        <v>1532</v>
      </c>
      <c r="B28" s="69" t="s">
        <v>7</v>
      </c>
      <c r="C28" s="69" t="s">
        <v>355</v>
      </c>
      <c r="D28" s="74">
        <v>12.624912757868424</v>
      </c>
      <c r="E28" s="69" t="s">
        <v>39</v>
      </c>
      <c r="F28" s="218"/>
      <c r="I28">
        <f t="shared" ref="I28:I60" si="0">52/260</f>
        <v>0.2</v>
      </c>
    </row>
    <row r="29" spans="1:9" ht="17.399999999999999" x14ac:dyDescent="0.3">
      <c r="A29" s="69">
        <v>1544</v>
      </c>
      <c r="B29" s="69" t="s">
        <v>7</v>
      </c>
      <c r="C29" s="69" t="s">
        <v>355</v>
      </c>
      <c r="D29" s="74">
        <v>31.025820000016335</v>
      </c>
      <c r="E29" s="69" t="s">
        <v>39</v>
      </c>
      <c r="F29" s="218"/>
      <c r="I29">
        <f t="shared" si="0"/>
        <v>0.2</v>
      </c>
    </row>
    <row r="30" spans="1:9" ht="17.399999999999999" x14ac:dyDescent="0.3">
      <c r="A30" s="153"/>
      <c r="B30" s="154"/>
      <c r="C30" s="154"/>
      <c r="D30" s="71">
        <f>SUM(D27:D29)</f>
        <v>58.066449127492461</v>
      </c>
      <c r="E30" s="154"/>
      <c r="F30" s="219"/>
    </row>
    <row r="31" spans="1:9" ht="17.399999999999999" x14ac:dyDescent="0.3">
      <c r="A31" s="69">
        <v>1528</v>
      </c>
      <c r="B31" s="69" t="s">
        <v>269</v>
      </c>
      <c r="C31" s="69" t="s">
        <v>522</v>
      </c>
      <c r="D31" s="74">
        <v>4.0634159999993109</v>
      </c>
      <c r="E31" s="69" t="s">
        <v>8</v>
      </c>
      <c r="F31" s="217" t="s">
        <v>414</v>
      </c>
      <c r="I31">
        <f t="shared" si="0"/>
        <v>0.2</v>
      </c>
    </row>
    <row r="32" spans="1:9" ht="17.399999999999999" x14ac:dyDescent="0.3">
      <c r="A32" s="69">
        <v>1529</v>
      </c>
      <c r="B32" s="69" t="s">
        <v>587</v>
      </c>
      <c r="C32" s="69"/>
      <c r="D32" s="74">
        <v>16.556100000007429</v>
      </c>
      <c r="E32" s="69" t="s">
        <v>8</v>
      </c>
      <c r="F32" s="218"/>
      <c r="I32">
        <f t="shared" si="0"/>
        <v>0.2</v>
      </c>
    </row>
    <row r="33" spans="1:9" ht="52.2" x14ac:dyDescent="0.3">
      <c r="A33" s="69">
        <v>1537</v>
      </c>
      <c r="B33" s="69" t="s">
        <v>584</v>
      </c>
      <c r="C33" s="69" t="s">
        <v>586</v>
      </c>
      <c r="D33" s="74">
        <v>75.020596948171246</v>
      </c>
      <c r="E33" s="69" t="s">
        <v>8</v>
      </c>
      <c r="F33" s="218"/>
      <c r="I33">
        <f t="shared" si="0"/>
        <v>0.2</v>
      </c>
    </row>
    <row r="34" spans="1:9" ht="34.799999999999997" x14ac:dyDescent="0.3">
      <c r="A34" s="69">
        <v>1539</v>
      </c>
      <c r="B34" s="69" t="s">
        <v>582</v>
      </c>
      <c r="C34" s="69" t="s">
        <v>581</v>
      </c>
      <c r="D34" s="74">
        <v>10.861648071305783</v>
      </c>
      <c r="E34" s="69" t="s">
        <v>8</v>
      </c>
      <c r="F34" s="218"/>
      <c r="I34">
        <f t="shared" si="0"/>
        <v>0.2</v>
      </c>
    </row>
    <row r="35" spans="1:9" ht="17.399999999999999" x14ac:dyDescent="0.3">
      <c r="A35" s="69">
        <v>1540</v>
      </c>
      <c r="B35" s="69" t="s">
        <v>585</v>
      </c>
      <c r="C35" s="69" t="s">
        <v>414</v>
      </c>
      <c r="D35" s="74">
        <v>11.971890000010081</v>
      </c>
      <c r="E35" s="69" t="s">
        <v>8</v>
      </c>
      <c r="F35" s="218"/>
      <c r="I35">
        <f t="shared" si="0"/>
        <v>0.2</v>
      </c>
    </row>
    <row r="36" spans="1:9" ht="34.799999999999997" x14ac:dyDescent="0.3">
      <c r="A36" s="69">
        <v>1541</v>
      </c>
      <c r="B36" s="69" t="s">
        <v>584</v>
      </c>
      <c r="C36" s="69" t="s">
        <v>583</v>
      </c>
      <c r="D36" s="74">
        <v>13.613370000008523</v>
      </c>
      <c r="E36" s="69" t="s">
        <v>8</v>
      </c>
      <c r="F36" s="218"/>
      <c r="I36">
        <f t="shared" si="0"/>
        <v>0.2</v>
      </c>
    </row>
    <row r="37" spans="1:9" ht="34.799999999999997" x14ac:dyDescent="0.3">
      <c r="A37" s="69">
        <v>1542</v>
      </c>
      <c r="B37" s="69" t="s">
        <v>582</v>
      </c>
      <c r="C37" s="69" t="s">
        <v>581</v>
      </c>
      <c r="D37" s="74">
        <v>17.267130000005331</v>
      </c>
      <c r="E37" s="69" t="s">
        <v>8</v>
      </c>
      <c r="F37" s="218"/>
      <c r="I37">
        <f t="shared" si="0"/>
        <v>0.2</v>
      </c>
    </row>
    <row r="38" spans="1:9" ht="17.399999999999999" x14ac:dyDescent="0.3">
      <c r="A38" s="153"/>
      <c r="B38" s="154"/>
      <c r="C38" s="154"/>
      <c r="D38" s="71">
        <f>SUM(D31:D37)</f>
        <v>149.3541510195077</v>
      </c>
      <c r="E38" s="154"/>
      <c r="F38" s="219"/>
    </row>
    <row r="39" spans="1:9" ht="34.799999999999997" x14ac:dyDescent="0.3">
      <c r="A39" s="69">
        <v>1551</v>
      </c>
      <c r="B39" s="69" t="s">
        <v>7</v>
      </c>
      <c r="C39" s="69" t="s">
        <v>580</v>
      </c>
      <c r="D39" s="74">
        <v>34.164000000094383</v>
      </c>
      <c r="E39" s="69" t="s">
        <v>8</v>
      </c>
      <c r="F39" s="217" t="s">
        <v>579</v>
      </c>
      <c r="I39">
        <f t="shared" si="0"/>
        <v>0.2</v>
      </c>
    </row>
    <row r="40" spans="1:9" ht="52.2" x14ac:dyDescent="0.3">
      <c r="A40" s="69">
        <v>1552</v>
      </c>
      <c r="B40" s="69" t="s">
        <v>568</v>
      </c>
      <c r="C40" s="69" t="s">
        <v>578</v>
      </c>
      <c r="D40" s="74">
        <v>21.427313999681395</v>
      </c>
      <c r="E40" s="69" t="s">
        <v>8</v>
      </c>
      <c r="F40" s="218"/>
      <c r="I40">
        <f t="shared" si="0"/>
        <v>0.2</v>
      </c>
    </row>
    <row r="41" spans="1:9" ht="34.799999999999997" x14ac:dyDescent="0.3">
      <c r="A41" s="69">
        <v>1553</v>
      </c>
      <c r="B41" s="69" t="s">
        <v>568</v>
      </c>
      <c r="C41" s="69" t="s">
        <v>577</v>
      </c>
      <c r="D41" s="74">
        <v>20.175792006641903</v>
      </c>
      <c r="E41" s="69" t="s">
        <v>8</v>
      </c>
      <c r="F41" s="218"/>
      <c r="I41">
        <f t="shared" si="0"/>
        <v>0.2</v>
      </c>
    </row>
    <row r="42" spans="1:9" ht="52.2" x14ac:dyDescent="0.3">
      <c r="A42" s="69">
        <v>1555</v>
      </c>
      <c r="B42" s="69" t="s">
        <v>568</v>
      </c>
      <c r="C42" s="69" t="s">
        <v>576</v>
      </c>
      <c r="D42" s="74">
        <v>19.926708445455745</v>
      </c>
      <c r="E42" s="69" t="s">
        <v>8</v>
      </c>
      <c r="F42" s="218"/>
      <c r="I42">
        <f t="shared" si="0"/>
        <v>0.2</v>
      </c>
    </row>
    <row r="43" spans="1:9" ht="17.399999999999999" x14ac:dyDescent="0.3">
      <c r="A43" s="69">
        <v>1557</v>
      </c>
      <c r="B43" s="69" t="s">
        <v>51</v>
      </c>
      <c r="C43" s="69" t="s">
        <v>373</v>
      </c>
      <c r="D43" s="74">
        <v>12.914360568445863</v>
      </c>
      <c r="E43" s="69" t="s">
        <v>8</v>
      </c>
      <c r="F43" s="218"/>
      <c r="I43">
        <f t="shared" si="0"/>
        <v>0.2</v>
      </c>
    </row>
    <row r="44" spans="1:9" ht="52.2" x14ac:dyDescent="0.3">
      <c r="A44" s="69">
        <v>1558</v>
      </c>
      <c r="B44" s="69" t="s">
        <v>568</v>
      </c>
      <c r="C44" s="69" t="s">
        <v>575</v>
      </c>
      <c r="D44" s="74">
        <v>23.077975000014622</v>
      </c>
      <c r="E44" s="69" t="s">
        <v>8</v>
      </c>
      <c r="F44" s="218"/>
      <c r="I44">
        <f t="shared" si="0"/>
        <v>0.2</v>
      </c>
    </row>
    <row r="45" spans="1:9" ht="52.2" x14ac:dyDescent="0.3">
      <c r="A45" s="69">
        <v>1559</v>
      </c>
      <c r="B45" s="69" t="s">
        <v>568</v>
      </c>
      <c r="C45" s="69" t="s">
        <v>574</v>
      </c>
      <c r="D45" s="74">
        <v>18.291483000000959</v>
      </c>
      <c r="E45" s="69" t="s">
        <v>8</v>
      </c>
      <c r="F45" s="218"/>
      <c r="I45">
        <f t="shared" si="0"/>
        <v>0.2</v>
      </c>
    </row>
    <row r="46" spans="1:9" ht="17.399999999999999" x14ac:dyDescent="0.3">
      <c r="A46" s="69">
        <v>1560</v>
      </c>
      <c r="B46" s="69" t="s">
        <v>76</v>
      </c>
      <c r="C46" s="69"/>
      <c r="D46" s="74">
        <v>62.292102070858974</v>
      </c>
      <c r="E46" s="69" t="s">
        <v>8</v>
      </c>
      <c r="F46" s="218"/>
      <c r="I46">
        <f t="shared" si="0"/>
        <v>0.2</v>
      </c>
    </row>
    <row r="47" spans="1:9" ht="17.399999999999999" x14ac:dyDescent="0.3">
      <c r="A47" s="69">
        <v>1562</v>
      </c>
      <c r="B47" s="69" t="s">
        <v>568</v>
      </c>
      <c r="C47" s="69" t="s">
        <v>573</v>
      </c>
      <c r="D47" s="74">
        <v>27.892831995874644</v>
      </c>
      <c r="E47" s="69" t="s">
        <v>8</v>
      </c>
      <c r="F47" s="218"/>
      <c r="I47">
        <f t="shared" si="0"/>
        <v>0.2</v>
      </c>
    </row>
    <row r="48" spans="1:9" ht="34.799999999999997" x14ac:dyDescent="0.3">
      <c r="A48" s="69">
        <v>1563</v>
      </c>
      <c r="B48" s="69" t="s">
        <v>572</v>
      </c>
      <c r="C48" s="69" t="s">
        <v>571</v>
      </c>
      <c r="D48" s="74">
        <v>21.130933330208062</v>
      </c>
      <c r="E48" s="69" t="s">
        <v>8</v>
      </c>
      <c r="F48" s="218"/>
      <c r="I48">
        <f t="shared" si="0"/>
        <v>0.2</v>
      </c>
    </row>
    <row r="49" spans="1:9" ht="34.799999999999997" x14ac:dyDescent="0.3">
      <c r="A49" s="69">
        <v>1564</v>
      </c>
      <c r="B49" s="69" t="s">
        <v>570</v>
      </c>
      <c r="C49" s="69" t="s">
        <v>569</v>
      </c>
      <c r="D49" s="74">
        <v>20.960032692754996</v>
      </c>
      <c r="E49" s="69" t="s">
        <v>8</v>
      </c>
      <c r="F49" s="218"/>
      <c r="I49">
        <f t="shared" si="0"/>
        <v>0.2</v>
      </c>
    </row>
    <row r="50" spans="1:9" ht="17.399999999999999" x14ac:dyDescent="0.3">
      <c r="A50" s="69">
        <v>1565</v>
      </c>
      <c r="B50" s="69" t="s">
        <v>568</v>
      </c>
      <c r="C50" s="69" t="s">
        <v>375</v>
      </c>
      <c r="D50" s="74">
        <v>20.23254890572429</v>
      </c>
      <c r="E50" s="69" t="s">
        <v>8</v>
      </c>
      <c r="F50" s="218"/>
      <c r="I50">
        <f t="shared" si="0"/>
        <v>0.2</v>
      </c>
    </row>
    <row r="51" spans="1:9" ht="17.399999999999999" x14ac:dyDescent="0.3">
      <c r="A51" s="69">
        <v>1566</v>
      </c>
      <c r="B51" s="69" t="s">
        <v>567</v>
      </c>
      <c r="C51" s="69"/>
      <c r="D51" s="74">
        <v>21.294461999967567</v>
      </c>
      <c r="E51" s="69" t="s">
        <v>8</v>
      </c>
      <c r="F51" s="218"/>
      <c r="I51">
        <f t="shared" si="0"/>
        <v>0.2</v>
      </c>
    </row>
    <row r="52" spans="1:9" ht="34.799999999999997" x14ac:dyDescent="0.3">
      <c r="A52" s="69">
        <v>1567</v>
      </c>
      <c r="B52" s="69" t="s">
        <v>7</v>
      </c>
      <c r="C52" s="69" t="s">
        <v>566</v>
      </c>
      <c r="D52" s="74">
        <v>26.889784714652432</v>
      </c>
      <c r="E52" s="69" t="s">
        <v>8</v>
      </c>
      <c r="F52" s="218"/>
      <c r="I52">
        <f t="shared" si="0"/>
        <v>0.2</v>
      </c>
    </row>
    <row r="53" spans="1:9" ht="17.399999999999999" x14ac:dyDescent="0.3">
      <c r="A53" s="69">
        <v>1568</v>
      </c>
      <c r="B53" s="69" t="s">
        <v>536</v>
      </c>
      <c r="C53" s="69" t="s">
        <v>522</v>
      </c>
      <c r="D53" s="74">
        <v>4.6442499997363687</v>
      </c>
      <c r="E53" s="69" t="s">
        <v>8</v>
      </c>
      <c r="F53" s="218"/>
      <c r="I53">
        <f>52/260</f>
        <v>0.2</v>
      </c>
    </row>
    <row r="54" spans="1:9" ht="17.399999999999999" x14ac:dyDescent="0.3">
      <c r="A54" s="153"/>
      <c r="B54" s="154"/>
      <c r="C54" s="154"/>
      <c r="D54" s="71">
        <f>SUM(D39:D53)</f>
        <v>355.3145787301122</v>
      </c>
      <c r="E54" s="154"/>
      <c r="F54" s="219"/>
    </row>
    <row r="55" spans="1:9" ht="34.799999999999997" x14ac:dyDescent="0.3">
      <c r="A55" s="69">
        <v>1533</v>
      </c>
      <c r="B55" s="69" t="s">
        <v>564</v>
      </c>
      <c r="C55" s="69" t="s">
        <v>563</v>
      </c>
      <c r="D55" s="74">
        <v>13.000000000017463</v>
      </c>
      <c r="E55" s="69" t="s">
        <v>8</v>
      </c>
      <c r="F55" s="217" t="s">
        <v>565</v>
      </c>
      <c r="I55">
        <f t="shared" si="0"/>
        <v>0.2</v>
      </c>
    </row>
    <row r="56" spans="1:9" ht="34.799999999999997" x14ac:dyDescent="0.3">
      <c r="A56" s="69">
        <v>1534</v>
      </c>
      <c r="B56" s="69" t="s">
        <v>564</v>
      </c>
      <c r="C56" s="69" t="s">
        <v>563</v>
      </c>
      <c r="D56" s="74">
        <v>13.278537000008889</v>
      </c>
      <c r="E56" s="69" t="s">
        <v>8</v>
      </c>
      <c r="F56" s="218"/>
      <c r="I56">
        <f t="shared" si="0"/>
        <v>0.2</v>
      </c>
    </row>
    <row r="57" spans="1:9" ht="34.799999999999997" x14ac:dyDescent="0.3">
      <c r="A57" s="69">
        <v>1535</v>
      </c>
      <c r="B57" s="69" t="s">
        <v>7</v>
      </c>
      <c r="C57" s="69" t="s">
        <v>563</v>
      </c>
      <c r="D57" s="74">
        <v>20.562799999995605</v>
      </c>
      <c r="E57" s="69" t="s">
        <v>8</v>
      </c>
      <c r="F57" s="218"/>
      <c r="I57">
        <f t="shared" si="0"/>
        <v>0.2</v>
      </c>
    </row>
    <row r="58" spans="1:9" ht="34.799999999999997" x14ac:dyDescent="0.3">
      <c r="A58" s="69">
        <v>1536</v>
      </c>
      <c r="B58" s="69" t="s">
        <v>7</v>
      </c>
      <c r="C58" s="69" t="s">
        <v>563</v>
      </c>
      <c r="D58" s="74">
        <v>10.313054460977082</v>
      </c>
      <c r="E58" s="69" t="s">
        <v>8</v>
      </c>
      <c r="F58" s="218"/>
      <c r="I58">
        <f t="shared" si="0"/>
        <v>0.2</v>
      </c>
    </row>
    <row r="59" spans="1:9" ht="17.399999999999999" x14ac:dyDescent="0.3">
      <c r="A59" s="69">
        <v>1545</v>
      </c>
      <c r="B59" s="69" t="s">
        <v>104</v>
      </c>
      <c r="C59" s="69"/>
      <c r="D59" s="74">
        <v>3.0612226250041283</v>
      </c>
      <c r="E59" s="69" t="s">
        <v>8</v>
      </c>
      <c r="F59" s="218"/>
      <c r="I59">
        <f t="shared" si="0"/>
        <v>0.2</v>
      </c>
    </row>
    <row r="60" spans="1:9" ht="34.799999999999997" x14ac:dyDescent="0.3">
      <c r="A60" s="69">
        <v>1546</v>
      </c>
      <c r="B60" s="69" t="s">
        <v>7</v>
      </c>
      <c r="C60" s="69" t="s">
        <v>563</v>
      </c>
      <c r="D60" s="74">
        <v>13.245226499961527</v>
      </c>
      <c r="E60" s="69" t="s">
        <v>8</v>
      </c>
      <c r="F60" s="218"/>
      <c r="I60">
        <f t="shared" si="0"/>
        <v>0.2</v>
      </c>
    </row>
    <row r="61" spans="1:9" ht="17.399999999999999" x14ac:dyDescent="0.3">
      <c r="A61" s="153"/>
      <c r="B61" s="154"/>
      <c r="C61" s="154"/>
      <c r="D61" s="71">
        <f>SUM(D55:D60)</f>
        <v>73.460840585964689</v>
      </c>
      <c r="E61" s="154"/>
      <c r="F61" s="219"/>
    </row>
    <row r="62" spans="1:9" ht="17.399999999999999" x14ac:dyDescent="0.3">
      <c r="A62" s="72">
        <v>1524</v>
      </c>
      <c r="B62" s="72" t="s">
        <v>51</v>
      </c>
      <c r="C62" s="72" t="s">
        <v>91</v>
      </c>
      <c r="D62" s="77">
        <v>9.6751097919714439</v>
      </c>
      <c r="E62" s="72" t="s">
        <v>53</v>
      </c>
      <c r="F62" s="217" t="s">
        <v>61</v>
      </c>
      <c r="I62">
        <v>0</v>
      </c>
    </row>
    <row r="63" spans="1:9" ht="17.399999999999999" x14ac:dyDescent="0.3">
      <c r="A63" s="72">
        <v>1554</v>
      </c>
      <c r="B63" s="72" t="s">
        <v>51</v>
      </c>
      <c r="C63" s="72" t="s">
        <v>91</v>
      </c>
      <c r="D63" s="77">
        <v>9.8644576756589579</v>
      </c>
      <c r="E63" s="72" t="s">
        <v>53</v>
      </c>
      <c r="F63" s="218"/>
      <c r="I63">
        <v>0</v>
      </c>
    </row>
    <row r="64" spans="1:9" ht="18" thickBot="1" x14ac:dyDescent="0.35">
      <c r="A64" s="153"/>
      <c r="B64" s="154"/>
      <c r="C64" s="152"/>
      <c r="D64" s="157">
        <f>SUM(D62:D63)</f>
        <v>19.539567467630402</v>
      </c>
      <c r="E64" s="154"/>
      <c r="F64" s="219"/>
    </row>
    <row r="65" spans="3:4" ht="17.399999999999999" x14ac:dyDescent="0.3">
      <c r="C65" s="177" t="s">
        <v>56</v>
      </c>
      <c r="D65" s="176">
        <f>SUM(D64,D61,D54,D38,D30,D26)</f>
        <v>1015.7377584013863</v>
      </c>
    </row>
    <row r="66" spans="3:4" ht="28.8" x14ac:dyDescent="0.3">
      <c r="C66" s="165" t="s">
        <v>961</v>
      </c>
      <c r="D66" s="166">
        <f>(SUM(I:I))/COUNTA(I:I)</f>
        <v>0.45272727272727231</v>
      </c>
    </row>
  </sheetData>
  <mergeCells count="13">
    <mergeCell ref="G2:H2"/>
    <mergeCell ref="F55:F61"/>
    <mergeCell ref="F62:F64"/>
    <mergeCell ref="A1:F1"/>
    <mergeCell ref="F4:F26"/>
    <mergeCell ref="F27:F30"/>
    <mergeCell ref="F31:F38"/>
    <mergeCell ref="F39:F54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5FAA6-5E39-4CCF-8003-63D383E0388D}">
  <sheetPr codeName="Feuil42"/>
  <dimension ref="A1:I34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33203125" bestFit="1" customWidth="1"/>
    <col min="3" max="3" width="42" bestFit="1" customWidth="1"/>
    <col min="4" max="4" width="17.33203125" style="12" bestFit="1" customWidth="1"/>
    <col min="5" max="5" width="28.5546875" bestFit="1" customWidth="1"/>
    <col min="6" max="6" width="26.33203125" bestFit="1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51" customHeight="1" x14ac:dyDescent="0.3">
      <c r="A3" s="199"/>
      <c r="B3" s="199"/>
      <c r="C3" s="199"/>
      <c r="D3" s="200"/>
      <c r="E3" s="87" t="s">
        <v>5</v>
      </c>
      <c r="F3" s="87" t="s">
        <v>6</v>
      </c>
      <c r="G3" s="50"/>
      <c r="H3" s="87" t="s">
        <v>653</v>
      </c>
    </row>
    <row r="4" spans="1:9" ht="17.399999999999999" x14ac:dyDescent="0.3">
      <c r="A4" s="50">
        <v>1</v>
      </c>
      <c r="B4" s="50" t="s">
        <v>22</v>
      </c>
      <c r="C4" s="50" t="s">
        <v>600</v>
      </c>
      <c r="D4" s="56">
        <v>6.8484359966356489</v>
      </c>
      <c r="E4" s="50" t="s">
        <v>8</v>
      </c>
      <c r="F4" s="199" t="s">
        <v>9</v>
      </c>
      <c r="G4" s="49"/>
      <c r="H4" s="87" t="s">
        <v>652</v>
      </c>
      <c r="I4">
        <v>1</v>
      </c>
    </row>
    <row r="5" spans="1:9" ht="17.399999999999999" x14ac:dyDescent="0.3">
      <c r="A5" s="50">
        <v>2</v>
      </c>
      <c r="B5" s="50" t="s">
        <v>104</v>
      </c>
      <c r="C5" s="50"/>
      <c r="D5" s="56">
        <v>34.991999999597816</v>
      </c>
      <c r="E5" s="50" t="s">
        <v>8</v>
      </c>
      <c r="F5" s="199"/>
      <c r="G5" s="51"/>
      <c r="H5" s="87" t="s">
        <v>654</v>
      </c>
      <c r="I5">
        <v>1</v>
      </c>
    </row>
    <row r="6" spans="1:9" ht="17.399999999999999" x14ac:dyDescent="0.3">
      <c r="A6" s="50">
        <v>11</v>
      </c>
      <c r="B6" s="50" t="s">
        <v>373</v>
      </c>
      <c r="C6" s="50"/>
      <c r="D6" s="56">
        <v>14.625000000001224</v>
      </c>
      <c r="E6" s="50" t="s">
        <v>8</v>
      </c>
      <c r="F6" s="199"/>
      <c r="G6" s="53"/>
      <c r="H6" s="87" t="s">
        <v>655</v>
      </c>
      <c r="I6">
        <v>1</v>
      </c>
    </row>
    <row r="7" spans="1:9" ht="17.399999999999999" x14ac:dyDescent="0.3">
      <c r="A7" s="49">
        <v>13</v>
      </c>
      <c r="B7" s="49" t="s">
        <v>51</v>
      </c>
      <c r="C7" s="49" t="s">
        <v>245</v>
      </c>
      <c r="D7" s="55">
        <v>4.5315000030121295</v>
      </c>
      <c r="E7" s="49" t="s">
        <v>8</v>
      </c>
      <c r="F7" s="199"/>
      <c r="I7">
        <f>52/315</f>
        <v>0.16507936507936508</v>
      </c>
    </row>
    <row r="8" spans="1:9" ht="17.399999999999999" x14ac:dyDescent="0.3">
      <c r="A8" s="49">
        <v>15</v>
      </c>
      <c r="B8" s="49" t="s">
        <v>599</v>
      </c>
      <c r="C8" s="49"/>
      <c r="D8" s="55">
        <v>20.510000004046258</v>
      </c>
      <c r="E8" s="49" t="s">
        <v>8</v>
      </c>
      <c r="F8" s="199"/>
      <c r="I8">
        <f>52/315</f>
        <v>0.16507936507936508</v>
      </c>
    </row>
    <row r="9" spans="1:9" ht="17.399999999999999" x14ac:dyDescent="0.3">
      <c r="A9" s="50">
        <v>16</v>
      </c>
      <c r="B9" s="50" t="s">
        <v>399</v>
      </c>
      <c r="C9" s="50"/>
      <c r="D9" s="56">
        <v>18.533999988701289</v>
      </c>
      <c r="E9" s="50" t="s">
        <v>8</v>
      </c>
      <c r="F9" s="199"/>
      <c r="I9">
        <v>1</v>
      </c>
    </row>
    <row r="10" spans="1:9" ht="17.399999999999999" x14ac:dyDescent="0.3">
      <c r="A10" s="49">
        <v>17</v>
      </c>
      <c r="B10" s="49" t="s">
        <v>598</v>
      </c>
      <c r="C10" s="49" t="s">
        <v>597</v>
      </c>
      <c r="D10" s="55">
        <v>2.0000000000120237</v>
      </c>
      <c r="E10" s="49" t="s">
        <v>8</v>
      </c>
      <c r="F10" s="199"/>
      <c r="I10">
        <f>52/315</f>
        <v>0.16507936507936508</v>
      </c>
    </row>
    <row r="11" spans="1:9" ht="17.399999999999999" x14ac:dyDescent="0.3">
      <c r="A11" s="120">
        <v>18</v>
      </c>
      <c r="B11" s="120" t="s">
        <v>49</v>
      </c>
      <c r="C11" s="120" t="s">
        <v>50</v>
      </c>
      <c r="D11" s="125">
        <v>9.9328798702952348</v>
      </c>
      <c r="E11" s="120" t="s">
        <v>8</v>
      </c>
      <c r="F11" s="199"/>
      <c r="I11">
        <v>1</v>
      </c>
    </row>
    <row r="12" spans="1:9" ht="17.399999999999999" x14ac:dyDescent="0.3">
      <c r="A12" s="120">
        <v>19</v>
      </c>
      <c r="B12" s="120" t="s">
        <v>49</v>
      </c>
      <c r="C12" s="120" t="s">
        <v>50</v>
      </c>
      <c r="D12" s="125">
        <v>6.6649834168913111</v>
      </c>
      <c r="E12" s="120" t="s">
        <v>8</v>
      </c>
      <c r="F12" s="199"/>
      <c r="I12">
        <v>1</v>
      </c>
    </row>
    <row r="13" spans="1:9" ht="17.399999999999999" x14ac:dyDescent="0.3">
      <c r="A13" s="50">
        <v>21</v>
      </c>
      <c r="B13" s="50" t="s">
        <v>80</v>
      </c>
      <c r="C13" s="50"/>
      <c r="D13" s="56">
        <v>1.2640000008723691</v>
      </c>
      <c r="E13" s="50" t="s">
        <v>8</v>
      </c>
      <c r="F13" s="199"/>
      <c r="I13">
        <v>1</v>
      </c>
    </row>
    <row r="14" spans="1:9" ht="17.399999999999999" x14ac:dyDescent="0.3">
      <c r="A14" s="50">
        <v>22</v>
      </c>
      <c r="B14" s="50" t="s">
        <v>356</v>
      </c>
      <c r="C14" s="50"/>
      <c r="D14" s="56">
        <v>1.2640000000131644</v>
      </c>
      <c r="E14" s="50" t="s">
        <v>8</v>
      </c>
      <c r="F14" s="199"/>
      <c r="I14">
        <v>1</v>
      </c>
    </row>
    <row r="15" spans="1:9" ht="17.399999999999999" x14ac:dyDescent="0.3">
      <c r="A15" s="50">
        <v>23</v>
      </c>
      <c r="B15" s="50" t="s">
        <v>356</v>
      </c>
      <c r="C15" s="50"/>
      <c r="D15" s="56">
        <v>1.2639999999975962</v>
      </c>
      <c r="E15" s="50" t="s">
        <v>8</v>
      </c>
      <c r="F15" s="199"/>
      <c r="I15">
        <v>1</v>
      </c>
    </row>
    <row r="16" spans="1:9" ht="17.399999999999999" x14ac:dyDescent="0.3">
      <c r="A16" s="50">
        <v>24</v>
      </c>
      <c r="B16" s="50" t="s">
        <v>80</v>
      </c>
      <c r="C16" s="50"/>
      <c r="D16" s="56">
        <v>1.3511002235394307</v>
      </c>
      <c r="E16" s="50" t="s">
        <v>8</v>
      </c>
      <c r="F16" s="199"/>
      <c r="I16">
        <v>1</v>
      </c>
    </row>
    <row r="17" spans="1:9" ht="18" thickBot="1" x14ac:dyDescent="0.35">
      <c r="A17" s="50">
        <v>25</v>
      </c>
      <c r="B17" s="50" t="s">
        <v>50</v>
      </c>
      <c r="C17" s="50"/>
      <c r="D17" s="56">
        <v>3.2499999999990541</v>
      </c>
      <c r="E17" s="50" t="s">
        <v>8</v>
      </c>
      <c r="F17" s="199"/>
      <c r="I17">
        <v>1</v>
      </c>
    </row>
    <row r="18" spans="1:9" ht="20.25" customHeight="1" thickBot="1" x14ac:dyDescent="0.35">
      <c r="A18" s="87"/>
      <c r="B18" s="87"/>
      <c r="C18" s="2"/>
      <c r="D18" s="40">
        <f>SUM(D4:D17)</f>
        <v>127.03189950361455</v>
      </c>
      <c r="E18" s="88"/>
      <c r="F18" s="199"/>
    </row>
    <row r="19" spans="1:9" ht="17.399999999999999" x14ac:dyDescent="0.3">
      <c r="A19" s="49">
        <v>5</v>
      </c>
      <c r="B19" s="49" t="s">
        <v>7</v>
      </c>
      <c r="C19" s="49" t="s">
        <v>368</v>
      </c>
      <c r="D19" s="55">
        <v>12.943800000001993</v>
      </c>
      <c r="E19" s="49" t="s">
        <v>407</v>
      </c>
      <c r="F19" s="199" t="s">
        <v>31</v>
      </c>
      <c r="I19">
        <f>52/315</f>
        <v>0.16507936507936508</v>
      </c>
    </row>
    <row r="20" spans="1:9" ht="17.399999999999999" x14ac:dyDescent="0.3">
      <c r="A20" s="49">
        <v>6</v>
      </c>
      <c r="B20" s="49" t="s">
        <v>7</v>
      </c>
      <c r="C20" s="49" t="s">
        <v>596</v>
      </c>
      <c r="D20" s="55">
        <v>10.124999999998977</v>
      </c>
      <c r="E20" s="49" t="s">
        <v>407</v>
      </c>
      <c r="F20" s="199"/>
      <c r="I20">
        <f>52/315</f>
        <v>0.16507936507936508</v>
      </c>
    </row>
    <row r="21" spans="1:9" ht="17.399999999999999" x14ac:dyDescent="0.3">
      <c r="A21" s="50">
        <v>7</v>
      </c>
      <c r="B21" s="50" t="s">
        <v>431</v>
      </c>
      <c r="C21" s="50" t="s">
        <v>29</v>
      </c>
      <c r="D21" s="56">
        <v>51.541499665032731</v>
      </c>
      <c r="E21" s="50" t="s">
        <v>407</v>
      </c>
      <c r="F21" s="199"/>
      <c r="I21">
        <v>1</v>
      </c>
    </row>
    <row r="22" spans="1:9" ht="17.399999999999999" x14ac:dyDescent="0.3">
      <c r="A22" s="49">
        <v>8</v>
      </c>
      <c r="B22" s="49" t="s">
        <v>32</v>
      </c>
      <c r="C22" s="49" t="s">
        <v>595</v>
      </c>
      <c r="D22" s="55">
        <v>11.985000000002039</v>
      </c>
      <c r="E22" s="49" t="s">
        <v>407</v>
      </c>
      <c r="F22" s="199"/>
      <c r="I22">
        <f>52/315</f>
        <v>0.16507936507936508</v>
      </c>
    </row>
    <row r="23" spans="1:9" ht="17.399999999999999" x14ac:dyDescent="0.3">
      <c r="A23" s="49">
        <v>10</v>
      </c>
      <c r="B23" s="49" t="s">
        <v>241</v>
      </c>
      <c r="C23" s="49" t="s">
        <v>594</v>
      </c>
      <c r="D23" s="55">
        <v>14.457499999996855</v>
      </c>
      <c r="E23" s="49" t="s">
        <v>407</v>
      </c>
      <c r="F23" s="199"/>
      <c r="I23">
        <f>52/315</f>
        <v>0.16507936507936508</v>
      </c>
    </row>
    <row r="24" spans="1:9" ht="17.399999999999999" x14ac:dyDescent="0.3">
      <c r="A24" s="119">
        <v>12</v>
      </c>
      <c r="B24" s="119" t="s">
        <v>32</v>
      </c>
      <c r="C24" s="119" t="s">
        <v>385</v>
      </c>
      <c r="D24" s="124">
        <v>11.180190583120549</v>
      </c>
      <c r="E24" s="119" t="s">
        <v>407</v>
      </c>
      <c r="F24" s="199"/>
      <c r="I24">
        <f>52/315</f>
        <v>0.16507936507936508</v>
      </c>
    </row>
    <row r="25" spans="1:9" ht="18" thickBot="1" x14ac:dyDescent="0.35">
      <c r="A25" s="121">
        <v>14</v>
      </c>
      <c r="B25" s="121" t="s">
        <v>72</v>
      </c>
      <c r="C25" s="121"/>
      <c r="D25" s="126">
        <v>16.604000002944826</v>
      </c>
      <c r="E25" s="121" t="s">
        <v>407</v>
      </c>
      <c r="F25" s="199"/>
      <c r="I25">
        <f>12/315</f>
        <v>3.8095238095238099E-2</v>
      </c>
    </row>
    <row r="26" spans="1:9" ht="18" thickBot="1" x14ac:dyDescent="0.35">
      <c r="A26" s="87"/>
      <c r="B26" s="87"/>
      <c r="C26" s="2"/>
      <c r="D26" s="40">
        <f>SUM(D19:D25)</f>
        <v>128.83699025109794</v>
      </c>
      <c r="E26" s="88"/>
      <c r="F26" s="199"/>
    </row>
    <row r="27" spans="1:9" ht="17.399999999999999" x14ac:dyDescent="0.3">
      <c r="A27" s="50">
        <v>3</v>
      </c>
      <c r="B27" s="50" t="s">
        <v>426</v>
      </c>
      <c r="C27" s="50" t="s">
        <v>593</v>
      </c>
      <c r="D27" s="56">
        <v>41.752465182573388</v>
      </c>
      <c r="E27" s="50" t="s">
        <v>407</v>
      </c>
      <c r="F27" s="199" t="s">
        <v>409</v>
      </c>
      <c r="I27">
        <v>1</v>
      </c>
    </row>
    <row r="28" spans="1:9" ht="18" thickBot="1" x14ac:dyDescent="0.35">
      <c r="A28" s="50">
        <v>4</v>
      </c>
      <c r="B28" s="50" t="s">
        <v>592</v>
      </c>
      <c r="C28" s="50" t="s">
        <v>591</v>
      </c>
      <c r="D28" s="56">
        <v>32.077499993872678</v>
      </c>
      <c r="E28" s="50" t="s">
        <v>407</v>
      </c>
      <c r="F28" s="199"/>
      <c r="I28">
        <v>1</v>
      </c>
    </row>
    <row r="29" spans="1:9" ht="18" thickBot="1" x14ac:dyDescent="0.35">
      <c r="A29" s="87"/>
      <c r="B29" s="87"/>
      <c r="C29" s="2"/>
      <c r="D29" s="40">
        <f>SUM(D27:D28)</f>
        <v>73.829965176446066</v>
      </c>
      <c r="E29" s="88"/>
      <c r="F29" s="199"/>
    </row>
    <row r="30" spans="1:9" ht="17.399999999999999" x14ac:dyDescent="0.3">
      <c r="A30" s="121">
        <v>9</v>
      </c>
      <c r="B30" s="121" t="s">
        <v>51</v>
      </c>
      <c r="C30" s="121" t="s">
        <v>52</v>
      </c>
      <c r="D30" s="126">
        <v>3.0375000008534814</v>
      </c>
      <c r="E30" s="121" t="s">
        <v>53</v>
      </c>
      <c r="F30" s="199" t="s">
        <v>54</v>
      </c>
      <c r="I30">
        <f>12/315</f>
        <v>3.8095238095238099E-2</v>
      </c>
    </row>
    <row r="31" spans="1:9" ht="18" thickBot="1" x14ac:dyDescent="0.35">
      <c r="A31" s="53">
        <v>20</v>
      </c>
      <c r="B31" s="53" t="s">
        <v>55</v>
      </c>
      <c r="C31" s="53"/>
      <c r="D31" s="58">
        <v>10.676000000000496</v>
      </c>
      <c r="E31" s="53" t="s">
        <v>53</v>
      </c>
      <c r="F31" s="199"/>
      <c r="I31">
        <v>0</v>
      </c>
    </row>
    <row r="32" spans="1:9" ht="18" thickBot="1" x14ac:dyDescent="0.35">
      <c r="A32" s="87"/>
      <c r="B32" s="87"/>
      <c r="C32" s="86"/>
      <c r="D32" s="43">
        <f>SUM(D30:D31)</f>
        <v>13.713500000853976</v>
      </c>
      <c r="E32" s="88"/>
      <c r="F32" s="199"/>
    </row>
    <row r="33" spans="1:6" ht="17.399999999999999" x14ac:dyDescent="0.3">
      <c r="A33" s="46"/>
      <c r="B33" s="48"/>
      <c r="C33" s="171" t="s">
        <v>56</v>
      </c>
      <c r="D33" s="169">
        <f>SUM(D4,D5,D6,D7,D8,D9,D10,D11,D12,D13,D14,D15,D16,D17,D19,D20,D21,D22,D23,D24,D25,D27,D28,D30,D31)</f>
        <v>343.41235493201253</v>
      </c>
      <c r="E33" s="47"/>
      <c r="F33" s="46"/>
    </row>
    <row r="34" spans="1:6" x14ac:dyDescent="0.3">
      <c r="C34" s="165" t="s">
        <v>961</v>
      </c>
      <c r="D34" s="166">
        <f>(SUM(I:I))/COUNTA(I:I)</f>
        <v>0.61587301587301579</v>
      </c>
    </row>
  </sheetData>
  <mergeCells count="11">
    <mergeCell ref="G2:H2"/>
    <mergeCell ref="A1:F1"/>
    <mergeCell ref="F4:F18"/>
    <mergeCell ref="F19:F26"/>
    <mergeCell ref="F30:F32"/>
    <mergeCell ref="A2:A3"/>
    <mergeCell ref="B2:B3"/>
    <mergeCell ref="C2:C3"/>
    <mergeCell ref="D2:D3"/>
    <mergeCell ref="E2:F2"/>
    <mergeCell ref="F27:F29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2BD00-5205-4CBA-9D44-E4A72984B88C}">
  <sheetPr codeName="Feuil43"/>
  <dimension ref="A1:I38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9.44140625" bestFit="1" customWidth="1"/>
    <col min="3" max="3" width="30.44140625" bestFit="1" customWidth="1"/>
    <col min="4" max="4" width="17.33203125" bestFit="1" customWidth="1"/>
    <col min="5" max="5" width="28.5546875" bestFit="1" customWidth="1"/>
    <col min="6" max="6" width="38" bestFit="1" customWidth="1"/>
    <col min="7" max="7" width="13.33203125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49.5" customHeight="1" x14ac:dyDescent="0.3">
      <c r="A3" s="182"/>
      <c r="B3" s="182"/>
      <c r="C3" s="182"/>
      <c r="D3" s="182"/>
      <c r="E3" s="85" t="s">
        <v>5</v>
      </c>
      <c r="F3" s="85" t="s">
        <v>6</v>
      </c>
      <c r="G3" s="50"/>
      <c r="H3" s="87" t="s">
        <v>653</v>
      </c>
    </row>
    <row r="4" spans="1:9" ht="17.399999999999999" x14ac:dyDescent="0.3">
      <c r="A4" s="50">
        <v>11</v>
      </c>
      <c r="B4" s="50" t="s">
        <v>80</v>
      </c>
      <c r="C4" s="50"/>
      <c r="D4" s="56">
        <v>2.42</v>
      </c>
      <c r="E4" s="50" t="s">
        <v>8</v>
      </c>
      <c r="F4" s="182" t="s">
        <v>9</v>
      </c>
      <c r="G4" s="49"/>
      <c r="H4" s="87" t="s">
        <v>652</v>
      </c>
      <c r="I4">
        <v>1</v>
      </c>
    </row>
    <row r="5" spans="1:9" ht="17.399999999999999" x14ac:dyDescent="0.3">
      <c r="A5" s="50">
        <v>13</v>
      </c>
      <c r="B5" s="50" t="s">
        <v>615</v>
      </c>
      <c r="C5" s="50"/>
      <c r="D5" s="56">
        <v>16.834850959168229</v>
      </c>
      <c r="E5" s="50" t="s">
        <v>8</v>
      </c>
      <c r="F5" s="182"/>
      <c r="G5" s="51"/>
      <c r="H5" s="87" t="s">
        <v>654</v>
      </c>
      <c r="I5">
        <v>1</v>
      </c>
    </row>
    <row r="6" spans="1:9" ht="17.399999999999999" x14ac:dyDescent="0.3">
      <c r="A6" s="50">
        <v>20</v>
      </c>
      <c r="B6" s="50" t="s">
        <v>950</v>
      </c>
      <c r="C6" s="50"/>
      <c r="D6" s="56">
        <v>6.12</v>
      </c>
      <c r="E6" s="50" t="s">
        <v>8</v>
      </c>
      <c r="F6" s="182"/>
      <c r="G6" s="53"/>
      <c r="H6" s="87" t="s">
        <v>655</v>
      </c>
      <c r="I6">
        <v>1</v>
      </c>
    </row>
    <row r="7" spans="1:9" ht="17.399999999999999" x14ac:dyDescent="0.3">
      <c r="A7" s="50">
        <v>21</v>
      </c>
      <c r="B7" s="50" t="s">
        <v>614</v>
      </c>
      <c r="C7" s="50" t="s">
        <v>425</v>
      </c>
      <c r="D7" s="56">
        <v>10.55</v>
      </c>
      <c r="E7" s="50" t="s">
        <v>8</v>
      </c>
      <c r="F7" s="182"/>
      <c r="I7">
        <v>1</v>
      </c>
    </row>
    <row r="8" spans="1:9" ht="17.399999999999999" x14ac:dyDescent="0.3">
      <c r="A8" s="120">
        <v>22</v>
      </c>
      <c r="B8" s="120" t="s">
        <v>124</v>
      </c>
      <c r="C8" s="120"/>
      <c r="D8" s="125">
        <v>12.572096850629682</v>
      </c>
      <c r="E8" s="120" t="s">
        <v>8</v>
      </c>
      <c r="F8" s="182"/>
      <c r="I8">
        <v>1</v>
      </c>
    </row>
    <row r="9" spans="1:9" ht="17.399999999999999" x14ac:dyDescent="0.3">
      <c r="A9" s="120">
        <v>23</v>
      </c>
      <c r="B9" s="120" t="s">
        <v>388</v>
      </c>
      <c r="C9" s="120"/>
      <c r="D9" s="125">
        <v>4.2646784617083302</v>
      </c>
      <c r="E9" s="120" t="s">
        <v>8</v>
      </c>
      <c r="F9" s="182"/>
      <c r="I9">
        <v>1</v>
      </c>
    </row>
    <row r="10" spans="1:9" ht="17.399999999999999" x14ac:dyDescent="0.3">
      <c r="A10" s="50">
        <v>26</v>
      </c>
      <c r="B10" s="50" t="s">
        <v>20</v>
      </c>
      <c r="C10" s="50"/>
      <c r="D10" s="56">
        <v>51.853661887742071</v>
      </c>
      <c r="E10" s="50" t="s">
        <v>8</v>
      </c>
      <c r="F10" s="182"/>
      <c r="I10">
        <v>1</v>
      </c>
    </row>
    <row r="11" spans="1:9" ht="17.399999999999999" x14ac:dyDescent="0.3">
      <c r="A11" s="50">
        <v>28</v>
      </c>
      <c r="B11" s="50" t="s">
        <v>79</v>
      </c>
      <c r="C11" s="50"/>
      <c r="D11" s="56">
        <v>1.733794787809009</v>
      </c>
      <c r="E11" s="50" t="s">
        <v>8</v>
      </c>
      <c r="F11" s="182"/>
      <c r="I11">
        <v>1</v>
      </c>
    </row>
    <row r="12" spans="1:9" ht="17.399999999999999" x14ac:dyDescent="0.3">
      <c r="A12" s="50">
        <v>29</v>
      </c>
      <c r="B12" s="50" t="s">
        <v>81</v>
      </c>
      <c r="C12" s="50"/>
      <c r="D12" s="56">
        <v>1.6466962299686243</v>
      </c>
      <c r="E12" s="50" t="s">
        <v>8</v>
      </c>
      <c r="F12" s="182"/>
      <c r="I12">
        <v>1</v>
      </c>
    </row>
    <row r="13" spans="1:9" ht="17.399999999999999" x14ac:dyDescent="0.3">
      <c r="A13" s="23"/>
      <c r="B13" s="22"/>
      <c r="C13" s="22"/>
      <c r="D13" s="6">
        <f>SUM(D4:D12)</f>
        <v>107.99577917702594</v>
      </c>
      <c r="E13" s="22"/>
      <c r="F13" s="182"/>
    </row>
    <row r="14" spans="1:9" ht="17.399999999999999" x14ac:dyDescent="0.3">
      <c r="A14" s="50">
        <v>14</v>
      </c>
      <c r="B14" s="50" t="s">
        <v>431</v>
      </c>
      <c r="C14" s="50"/>
      <c r="D14" s="56">
        <v>14.721587693433802</v>
      </c>
      <c r="E14" s="50" t="s">
        <v>30</v>
      </c>
      <c r="F14" s="182" t="s">
        <v>31</v>
      </c>
      <c r="I14">
        <v>1</v>
      </c>
    </row>
    <row r="15" spans="1:9" ht="17.399999999999999" x14ac:dyDescent="0.3">
      <c r="A15" s="50">
        <v>15</v>
      </c>
      <c r="B15" s="50" t="s">
        <v>431</v>
      </c>
      <c r="C15" s="50" t="s">
        <v>612</v>
      </c>
      <c r="D15" s="56">
        <v>23.760000000000026</v>
      </c>
      <c r="E15" s="50" t="s">
        <v>30</v>
      </c>
      <c r="F15" s="182"/>
      <c r="I15">
        <v>1</v>
      </c>
    </row>
    <row r="16" spans="1:9" ht="17.399999999999999" x14ac:dyDescent="0.3">
      <c r="A16" s="50">
        <v>16</v>
      </c>
      <c r="B16" s="50" t="s">
        <v>51</v>
      </c>
      <c r="C16" s="50" t="s">
        <v>441</v>
      </c>
      <c r="D16" s="56">
        <v>13.163198695625947</v>
      </c>
      <c r="E16" s="50" t="s">
        <v>30</v>
      </c>
      <c r="F16" s="182"/>
      <c r="I16">
        <v>1</v>
      </c>
    </row>
    <row r="17" spans="1:9" ht="17.399999999999999" x14ac:dyDescent="0.3">
      <c r="A17" s="49">
        <v>17</v>
      </c>
      <c r="B17" s="49" t="s">
        <v>165</v>
      </c>
      <c r="C17" s="49" t="s">
        <v>613</v>
      </c>
      <c r="D17" s="55">
        <v>20.539999999999917</v>
      </c>
      <c r="E17" s="49" t="s">
        <v>30</v>
      </c>
      <c r="F17" s="182"/>
      <c r="I17">
        <f>52/315</f>
        <v>0.16507936507936508</v>
      </c>
    </row>
    <row r="18" spans="1:9" ht="17.399999999999999" x14ac:dyDescent="0.3">
      <c r="A18" s="53">
        <v>18</v>
      </c>
      <c r="B18" s="53" t="s">
        <v>165</v>
      </c>
      <c r="C18" s="53" t="s">
        <v>259</v>
      </c>
      <c r="D18" s="58">
        <v>9.9271278776818797</v>
      </c>
      <c r="E18" s="53" t="s">
        <v>30</v>
      </c>
      <c r="F18" s="182"/>
      <c r="I18">
        <v>0</v>
      </c>
    </row>
    <row r="19" spans="1:9" ht="17.399999999999999" x14ac:dyDescent="0.3">
      <c r="A19" s="50">
        <v>24</v>
      </c>
      <c r="B19" s="50" t="s">
        <v>181</v>
      </c>
      <c r="C19" s="50" t="s">
        <v>612</v>
      </c>
      <c r="D19" s="56">
        <v>9.2323813963443797</v>
      </c>
      <c r="E19" s="50" t="s">
        <v>30</v>
      </c>
      <c r="F19" s="182"/>
      <c r="I19">
        <v>1</v>
      </c>
    </row>
    <row r="20" spans="1:9" ht="17.399999999999999" x14ac:dyDescent="0.3">
      <c r="A20" s="121">
        <v>25</v>
      </c>
      <c r="B20" s="121" t="s">
        <v>152</v>
      </c>
      <c r="C20" s="121" t="s">
        <v>72</v>
      </c>
      <c r="D20" s="126">
        <v>8.6345622119062693</v>
      </c>
      <c r="E20" s="121" t="s">
        <v>30</v>
      </c>
      <c r="F20" s="182"/>
      <c r="I20">
        <f>12/315</f>
        <v>3.8095238095238099E-2</v>
      </c>
    </row>
    <row r="21" spans="1:9" ht="17.399999999999999" x14ac:dyDescent="0.3">
      <c r="A21" s="23"/>
      <c r="B21" s="22"/>
      <c r="C21" s="22"/>
      <c r="D21" s="6">
        <f>SUM(D14:D20)</f>
        <v>99.978857874992229</v>
      </c>
      <c r="E21" s="22"/>
      <c r="F21" s="182"/>
    </row>
    <row r="22" spans="1:9" ht="17.399999999999999" x14ac:dyDescent="0.3">
      <c r="A22" s="49">
        <v>1</v>
      </c>
      <c r="B22" s="49" t="s">
        <v>7</v>
      </c>
      <c r="C22" s="49" t="s">
        <v>611</v>
      </c>
      <c r="D22" s="55">
        <v>12.956896826766798</v>
      </c>
      <c r="E22" s="49" t="s">
        <v>30</v>
      </c>
      <c r="F22" s="182" t="s">
        <v>36</v>
      </c>
      <c r="I22">
        <f>52/315</f>
        <v>0.16507936507936508</v>
      </c>
    </row>
    <row r="23" spans="1:9" ht="17.399999999999999" x14ac:dyDescent="0.3">
      <c r="A23" s="49">
        <v>2</v>
      </c>
      <c r="B23" s="49" t="s">
        <v>7</v>
      </c>
      <c r="C23" s="49" t="s">
        <v>611</v>
      </c>
      <c r="D23" s="55">
        <v>21.13912875264338</v>
      </c>
      <c r="E23" s="49" t="s">
        <v>30</v>
      </c>
      <c r="F23" s="182"/>
      <c r="I23">
        <f>52/315</f>
        <v>0.16507936507936508</v>
      </c>
    </row>
    <row r="24" spans="1:9" ht="17.399999999999999" x14ac:dyDescent="0.3">
      <c r="A24" s="50">
        <v>3</v>
      </c>
      <c r="B24" s="50" t="s">
        <v>606</v>
      </c>
      <c r="C24" s="50" t="s">
        <v>610</v>
      </c>
      <c r="D24" s="56">
        <v>34.208768333140561</v>
      </c>
      <c r="E24" s="50" t="s">
        <v>30</v>
      </c>
      <c r="F24" s="182"/>
      <c r="I24">
        <v>1</v>
      </c>
    </row>
    <row r="25" spans="1:9" ht="17.399999999999999" x14ac:dyDescent="0.3">
      <c r="A25" s="50">
        <v>4</v>
      </c>
      <c r="B25" s="50" t="s">
        <v>606</v>
      </c>
      <c r="C25" s="50" t="s">
        <v>609</v>
      </c>
      <c r="D25" s="56">
        <v>18.705698955189337</v>
      </c>
      <c r="E25" s="50" t="s">
        <v>30</v>
      </c>
      <c r="F25" s="182"/>
      <c r="I25">
        <v>1</v>
      </c>
    </row>
    <row r="26" spans="1:9" ht="17.399999999999999" x14ac:dyDescent="0.3">
      <c r="A26" s="50">
        <v>5</v>
      </c>
      <c r="B26" s="50" t="s">
        <v>606</v>
      </c>
      <c r="C26" s="50" t="s">
        <v>608</v>
      </c>
      <c r="D26" s="56">
        <v>16.266045614692032</v>
      </c>
      <c r="E26" s="50" t="s">
        <v>30</v>
      </c>
      <c r="F26" s="182"/>
      <c r="I26">
        <v>1</v>
      </c>
    </row>
    <row r="27" spans="1:9" ht="17.399999999999999" x14ac:dyDescent="0.3">
      <c r="A27" s="50">
        <v>7</v>
      </c>
      <c r="B27" s="50" t="s">
        <v>606</v>
      </c>
      <c r="C27" s="50" t="s">
        <v>607</v>
      </c>
      <c r="D27" s="56">
        <v>19.233351011311434</v>
      </c>
      <c r="E27" s="50" t="s">
        <v>30</v>
      </c>
      <c r="F27" s="182"/>
      <c r="I27">
        <v>1</v>
      </c>
    </row>
    <row r="28" spans="1:9" ht="17.399999999999999" x14ac:dyDescent="0.3">
      <c r="A28" s="50">
        <v>8</v>
      </c>
      <c r="B28" s="50" t="s">
        <v>606</v>
      </c>
      <c r="C28" s="50" t="s">
        <v>605</v>
      </c>
      <c r="D28" s="56">
        <v>28.052954384091787</v>
      </c>
      <c r="E28" s="50" t="s">
        <v>30</v>
      </c>
      <c r="F28" s="182"/>
      <c r="I28">
        <v>1</v>
      </c>
    </row>
    <row r="29" spans="1:9" ht="17.399999999999999" x14ac:dyDescent="0.3">
      <c r="A29" s="49">
        <v>9</v>
      </c>
      <c r="B29" s="49" t="s">
        <v>604</v>
      </c>
      <c r="C29" s="49" t="s">
        <v>91</v>
      </c>
      <c r="D29" s="55">
        <v>13.603487203149781</v>
      </c>
      <c r="E29" s="49" t="s">
        <v>30</v>
      </c>
      <c r="F29" s="182"/>
      <c r="I29">
        <f>52/315</f>
        <v>0.16507936507936508</v>
      </c>
    </row>
    <row r="30" spans="1:9" ht="17.399999999999999" x14ac:dyDescent="0.3">
      <c r="A30" s="49">
        <v>10</v>
      </c>
      <c r="B30" s="49" t="s">
        <v>7</v>
      </c>
      <c r="C30" s="49" t="s">
        <v>603</v>
      </c>
      <c r="D30" s="55">
        <v>12.219276201567377</v>
      </c>
      <c r="E30" s="49" t="s">
        <v>30</v>
      </c>
      <c r="F30" s="182"/>
      <c r="I30">
        <f>52/315</f>
        <v>0.16507936507936508</v>
      </c>
    </row>
    <row r="31" spans="1:9" ht="17.399999999999999" x14ac:dyDescent="0.3">
      <c r="A31" s="50">
        <v>12</v>
      </c>
      <c r="B31" s="50" t="s">
        <v>602</v>
      </c>
      <c r="C31" s="50" t="s">
        <v>86</v>
      </c>
      <c r="D31" s="56">
        <v>26.296973771444389</v>
      </c>
      <c r="E31" s="50" t="s">
        <v>30</v>
      </c>
      <c r="F31" s="182"/>
      <c r="I31">
        <v>1</v>
      </c>
    </row>
    <row r="32" spans="1:9" ht="17.399999999999999" x14ac:dyDescent="0.3">
      <c r="A32" s="50" t="s">
        <v>949</v>
      </c>
      <c r="B32" s="50" t="s">
        <v>469</v>
      </c>
      <c r="C32" s="50" t="s">
        <v>948</v>
      </c>
      <c r="D32" s="56">
        <v>13.89</v>
      </c>
      <c r="E32" s="50" t="s">
        <v>30</v>
      </c>
      <c r="F32" s="182"/>
      <c r="I32">
        <v>1</v>
      </c>
    </row>
    <row r="33" spans="1:9" ht="17.399999999999999" x14ac:dyDescent="0.3">
      <c r="A33" s="23"/>
      <c r="B33" s="22"/>
      <c r="C33" s="22"/>
      <c r="D33" s="6">
        <f>SUM(D22:D32)</f>
        <v>216.57258105399683</v>
      </c>
      <c r="E33" s="22"/>
      <c r="F33" s="182"/>
    </row>
    <row r="34" spans="1:9" ht="17.399999999999999" x14ac:dyDescent="0.3">
      <c r="A34" s="121">
        <v>27</v>
      </c>
      <c r="B34" s="121" t="s">
        <v>152</v>
      </c>
      <c r="C34" s="121" t="s">
        <v>52</v>
      </c>
      <c r="D34" s="126">
        <v>3.1680158135442857</v>
      </c>
      <c r="E34" s="121" t="s">
        <v>53</v>
      </c>
      <c r="F34" s="182" t="s">
        <v>54</v>
      </c>
      <c r="I34">
        <f>12/315</f>
        <v>3.8095238095238099E-2</v>
      </c>
    </row>
    <row r="35" spans="1:9" ht="17.399999999999999" x14ac:dyDescent="0.3">
      <c r="A35" s="53">
        <v>1001</v>
      </c>
      <c r="B35" s="53" t="s">
        <v>55</v>
      </c>
      <c r="C35" s="53" t="s">
        <v>601</v>
      </c>
      <c r="D35" s="58">
        <v>13.444100000000001</v>
      </c>
      <c r="E35" s="53" t="s">
        <v>53</v>
      </c>
      <c r="F35" s="182"/>
      <c r="I35">
        <v>0</v>
      </c>
    </row>
    <row r="36" spans="1:9" ht="18" thickBot="1" x14ac:dyDescent="0.35">
      <c r="A36" s="23"/>
      <c r="B36" s="22"/>
      <c r="C36" s="28"/>
      <c r="D36" s="20">
        <f>SUM(D34:D35)</f>
        <v>16.612115813544285</v>
      </c>
      <c r="E36" s="22"/>
      <c r="F36" s="182"/>
    </row>
    <row r="37" spans="1:9" ht="17.399999999999999" x14ac:dyDescent="0.3">
      <c r="C37" s="162" t="s">
        <v>56</v>
      </c>
      <c r="D37" s="167">
        <f>SUM(D36,D33,D21,D13)</f>
        <v>441.15933391955929</v>
      </c>
    </row>
    <row r="38" spans="1:9" ht="28.8" x14ac:dyDescent="0.3">
      <c r="C38" s="165" t="s">
        <v>961</v>
      </c>
      <c r="D38" s="166">
        <f>(SUM(I:I))/COUNTA(I:I)</f>
        <v>0.72074438970990684</v>
      </c>
    </row>
  </sheetData>
  <mergeCells count="11">
    <mergeCell ref="F34:F36"/>
    <mergeCell ref="A2:A3"/>
    <mergeCell ref="B2:B3"/>
    <mergeCell ref="C2:C3"/>
    <mergeCell ref="D2:D3"/>
    <mergeCell ref="E2:F2"/>
    <mergeCell ref="G2:H2"/>
    <mergeCell ref="A1:F1"/>
    <mergeCell ref="F4:F13"/>
    <mergeCell ref="F14:F21"/>
    <mergeCell ref="F22:F33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CE6ED-0103-4D07-BED9-AE4923C31F9F}">
  <sheetPr codeName="Feuil44"/>
  <dimension ref="A1:I42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0.33203125" bestFit="1" customWidth="1"/>
    <col min="3" max="3" width="31.88671875" bestFit="1" customWidth="1"/>
    <col min="4" max="4" width="17.33203125" bestFit="1" customWidth="1"/>
    <col min="5" max="5" width="28.5546875" bestFit="1" customWidth="1"/>
    <col min="6" max="6" width="42.5546875" bestFit="1" customWidth="1"/>
    <col min="8" max="8" width="19.33203125" bestFit="1" customWidth="1"/>
    <col min="9" max="9" width="0" hidden="1" customWidth="1"/>
    <col min="11" max="11" width="18.6640625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17.399999999999999" x14ac:dyDescent="0.3">
      <c r="A3" s="182"/>
      <c r="B3" s="182"/>
      <c r="C3" s="182"/>
      <c r="D3" s="182"/>
      <c r="E3" s="85" t="s">
        <v>5</v>
      </c>
      <c r="F3" s="85" t="s">
        <v>6</v>
      </c>
      <c r="G3" s="50"/>
      <c r="H3" s="87" t="s">
        <v>653</v>
      </c>
    </row>
    <row r="4" spans="1:9" ht="17.399999999999999" x14ac:dyDescent="0.3">
      <c r="A4" s="120">
        <v>5</v>
      </c>
      <c r="B4" s="56" t="s">
        <v>198</v>
      </c>
      <c r="C4" s="56"/>
      <c r="D4" s="56">
        <v>10.008650000000001</v>
      </c>
      <c r="E4" s="56" t="s">
        <v>8</v>
      </c>
      <c r="F4" s="182" t="s">
        <v>9</v>
      </c>
      <c r="G4" s="49"/>
      <c r="H4" s="87" t="s">
        <v>652</v>
      </c>
      <c r="I4">
        <v>1</v>
      </c>
    </row>
    <row r="5" spans="1:9" ht="17.399999999999999" x14ac:dyDescent="0.3">
      <c r="A5" s="50">
        <v>6</v>
      </c>
      <c r="B5" s="50" t="s">
        <v>20</v>
      </c>
      <c r="C5" s="50"/>
      <c r="D5" s="56">
        <v>46.315621264170467</v>
      </c>
      <c r="E5" s="50" t="s">
        <v>8</v>
      </c>
      <c r="F5" s="182"/>
      <c r="G5" s="51"/>
      <c r="H5" s="87" t="s">
        <v>654</v>
      </c>
      <c r="I5">
        <v>1</v>
      </c>
    </row>
    <row r="6" spans="1:9" ht="17.399999999999999" x14ac:dyDescent="0.3">
      <c r="A6" s="50">
        <v>10</v>
      </c>
      <c r="B6" s="50" t="s">
        <v>20</v>
      </c>
      <c r="C6" s="50" t="s">
        <v>622</v>
      </c>
      <c r="D6" s="56">
        <v>27.411007101354681</v>
      </c>
      <c r="E6" s="50" t="s">
        <v>8</v>
      </c>
      <c r="F6" s="182"/>
      <c r="G6" s="53"/>
      <c r="H6" s="87" t="s">
        <v>655</v>
      </c>
      <c r="I6">
        <v>1</v>
      </c>
    </row>
    <row r="7" spans="1:9" ht="17.399999999999999" x14ac:dyDescent="0.3">
      <c r="A7" s="120">
        <v>16</v>
      </c>
      <c r="B7" s="120" t="s">
        <v>236</v>
      </c>
      <c r="C7" s="120" t="s">
        <v>309</v>
      </c>
      <c r="D7" s="125">
        <v>3.4320000000000004</v>
      </c>
      <c r="E7" s="120" t="s">
        <v>8</v>
      </c>
      <c r="F7" s="182"/>
      <c r="I7">
        <v>1</v>
      </c>
    </row>
    <row r="8" spans="1:9" ht="17.399999999999999" x14ac:dyDescent="0.3">
      <c r="A8" s="120">
        <v>17</v>
      </c>
      <c r="B8" s="120" t="s">
        <v>236</v>
      </c>
      <c r="C8" s="120" t="s">
        <v>310</v>
      </c>
      <c r="D8" s="125">
        <v>20.319799999999997</v>
      </c>
      <c r="E8" s="120" t="s">
        <v>8</v>
      </c>
      <c r="F8" s="182"/>
      <c r="I8">
        <v>1</v>
      </c>
    </row>
    <row r="9" spans="1:9" ht="17.399999999999999" x14ac:dyDescent="0.3">
      <c r="A9" s="53">
        <v>19</v>
      </c>
      <c r="B9" s="53" t="s">
        <v>48</v>
      </c>
      <c r="C9" s="53"/>
      <c r="D9" s="58">
        <v>9.0044324699008111</v>
      </c>
      <c r="E9" s="53" t="s">
        <v>8</v>
      </c>
      <c r="F9" s="182"/>
      <c r="I9">
        <v>0</v>
      </c>
    </row>
    <row r="10" spans="1:9" ht="17.399999999999999" x14ac:dyDescent="0.3">
      <c r="A10" s="50">
        <v>21</v>
      </c>
      <c r="B10" s="50" t="s">
        <v>621</v>
      </c>
      <c r="C10" s="50"/>
      <c r="D10" s="56">
        <v>15.29907184005142</v>
      </c>
      <c r="E10" s="50" t="s">
        <v>8</v>
      </c>
      <c r="F10" s="182"/>
      <c r="I10">
        <v>1</v>
      </c>
    </row>
    <row r="11" spans="1:9" ht="17.399999999999999" x14ac:dyDescent="0.3">
      <c r="A11" s="50">
        <v>22</v>
      </c>
      <c r="B11" s="50" t="s">
        <v>289</v>
      </c>
      <c r="C11" s="50"/>
      <c r="D11" s="56">
        <v>9.0005375084893835</v>
      </c>
      <c r="E11" s="50" t="s">
        <v>8</v>
      </c>
      <c r="F11" s="182"/>
      <c r="I11">
        <v>1</v>
      </c>
    </row>
    <row r="12" spans="1:9" ht="17.399999999999999" x14ac:dyDescent="0.3">
      <c r="A12" s="50">
        <v>23</v>
      </c>
      <c r="B12" s="50" t="s">
        <v>50</v>
      </c>
      <c r="C12" s="50"/>
      <c r="D12" s="56">
        <v>3.0057</v>
      </c>
      <c r="E12" s="50" t="s">
        <v>8</v>
      </c>
      <c r="F12" s="182"/>
      <c r="I12">
        <v>1</v>
      </c>
    </row>
    <row r="13" spans="1:9" ht="17.399999999999999" x14ac:dyDescent="0.3">
      <c r="A13" s="50">
        <v>24</v>
      </c>
      <c r="B13" s="50" t="s">
        <v>20</v>
      </c>
      <c r="C13" s="50"/>
      <c r="D13" s="56">
        <v>19.380000000000003</v>
      </c>
      <c r="E13" s="50" t="s">
        <v>8</v>
      </c>
      <c r="F13" s="182"/>
      <c r="I13">
        <v>1</v>
      </c>
    </row>
    <row r="14" spans="1:9" ht="17.399999999999999" x14ac:dyDescent="0.3">
      <c r="A14" s="50">
        <v>35</v>
      </c>
      <c r="B14" s="50" t="s">
        <v>16</v>
      </c>
      <c r="C14" s="50"/>
      <c r="D14" s="56">
        <v>1.5450000000000002</v>
      </c>
      <c r="E14" s="50" t="s">
        <v>8</v>
      </c>
      <c r="F14" s="182"/>
      <c r="I14">
        <v>1</v>
      </c>
    </row>
    <row r="15" spans="1:9" ht="17.399999999999999" x14ac:dyDescent="0.3">
      <c r="A15" s="50">
        <v>36</v>
      </c>
      <c r="B15" s="50" t="s">
        <v>16</v>
      </c>
      <c r="C15" s="50"/>
      <c r="D15" s="56">
        <v>1.8450000000000002</v>
      </c>
      <c r="E15" s="50" t="s">
        <v>8</v>
      </c>
      <c r="F15" s="182"/>
      <c r="I15">
        <v>1</v>
      </c>
    </row>
    <row r="16" spans="1:9" ht="17.399999999999999" x14ac:dyDescent="0.3">
      <c r="A16" s="23"/>
      <c r="B16" s="22"/>
      <c r="C16" s="22"/>
      <c r="D16" s="6">
        <f>SUM(D4:D15)</f>
        <v>166.56682018396671</v>
      </c>
      <c r="E16" s="22"/>
      <c r="F16" s="182"/>
    </row>
    <row r="17" spans="1:9" ht="17.399999999999999" x14ac:dyDescent="0.3">
      <c r="A17" s="119">
        <v>30</v>
      </c>
      <c r="B17" s="119" t="s">
        <v>620</v>
      </c>
      <c r="C17" s="119"/>
      <c r="D17" s="124">
        <v>8.5053544761752882</v>
      </c>
      <c r="E17" s="119" t="s">
        <v>27</v>
      </c>
      <c r="F17" s="182" t="s">
        <v>28</v>
      </c>
      <c r="I17">
        <f>52/315</f>
        <v>0.16507936507936508</v>
      </c>
    </row>
    <row r="18" spans="1:9" ht="17.399999999999999" x14ac:dyDescent="0.3">
      <c r="A18" s="23"/>
      <c r="B18" s="22"/>
      <c r="C18" s="22"/>
      <c r="D18" s="6">
        <f>SUM(D17)</f>
        <v>8.5053544761752882</v>
      </c>
      <c r="E18" s="22"/>
      <c r="F18" s="182"/>
    </row>
    <row r="19" spans="1:9" ht="17.399999999999999" x14ac:dyDescent="0.3">
      <c r="A19" s="50">
        <v>1</v>
      </c>
      <c r="B19" s="50" t="s">
        <v>235</v>
      </c>
      <c r="C19" s="50" t="s">
        <v>29</v>
      </c>
      <c r="D19" s="56">
        <v>32.971986964503081</v>
      </c>
      <c r="E19" s="50" t="s">
        <v>30</v>
      </c>
      <c r="F19" s="182" t="s">
        <v>31</v>
      </c>
      <c r="I19">
        <v>1</v>
      </c>
    </row>
    <row r="20" spans="1:9" ht="17.399999999999999" x14ac:dyDescent="0.3">
      <c r="A20" s="49">
        <v>3</v>
      </c>
      <c r="B20" s="49" t="s">
        <v>7</v>
      </c>
      <c r="C20" s="49"/>
      <c r="D20" s="55">
        <v>14.7378</v>
      </c>
      <c r="E20" s="49" t="s">
        <v>30</v>
      </c>
      <c r="F20" s="182"/>
      <c r="I20">
        <f>52/315</f>
        <v>0.16507936507936508</v>
      </c>
    </row>
    <row r="21" spans="1:9" ht="17.399999999999999" x14ac:dyDescent="0.3">
      <c r="A21" s="119">
        <v>7</v>
      </c>
      <c r="B21" s="119" t="s">
        <v>152</v>
      </c>
      <c r="C21" s="119" t="s">
        <v>410</v>
      </c>
      <c r="D21" s="116">
        <v>10.613999999999956</v>
      </c>
      <c r="E21" s="119" t="s">
        <v>30</v>
      </c>
      <c r="F21" s="182"/>
      <c r="I21">
        <f t="shared" ref="I21:I23" si="0">52/315</f>
        <v>0.16507936507936508</v>
      </c>
    </row>
    <row r="22" spans="1:9" ht="17.399999999999999" x14ac:dyDescent="0.3">
      <c r="A22" s="49">
        <v>8</v>
      </c>
      <c r="B22" s="49" t="s">
        <v>619</v>
      </c>
      <c r="C22" s="49" t="s">
        <v>618</v>
      </c>
      <c r="D22" s="55">
        <v>41.1280425885897</v>
      </c>
      <c r="E22" s="49" t="s">
        <v>30</v>
      </c>
      <c r="F22" s="182"/>
      <c r="I22">
        <f t="shared" si="0"/>
        <v>0.16507936507936508</v>
      </c>
    </row>
    <row r="23" spans="1:9" ht="17.399999999999999" x14ac:dyDescent="0.3">
      <c r="A23" s="119">
        <v>18</v>
      </c>
      <c r="B23" s="119" t="s">
        <v>617</v>
      </c>
      <c r="C23" s="119"/>
      <c r="D23" s="124">
        <v>9.809800000000001</v>
      </c>
      <c r="E23" s="119" t="s">
        <v>30</v>
      </c>
      <c r="F23" s="182"/>
      <c r="I23">
        <f t="shared" si="0"/>
        <v>0.16507936507936508</v>
      </c>
    </row>
    <row r="24" spans="1:9" ht="17.399999999999999" x14ac:dyDescent="0.3">
      <c r="A24" s="119">
        <v>28</v>
      </c>
      <c r="B24" s="119" t="s">
        <v>157</v>
      </c>
      <c r="C24" s="119"/>
      <c r="D24" s="124">
        <v>2.5844499999999999</v>
      </c>
      <c r="E24" s="119" t="s">
        <v>30</v>
      </c>
      <c r="F24" s="182"/>
      <c r="I24">
        <f>52/315</f>
        <v>0.16507936507936508</v>
      </c>
    </row>
    <row r="25" spans="1:9" ht="17.399999999999999" x14ac:dyDescent="0.3">
      <c r="A25" s="49">
        <v>29</v>
      </c>
      <c r="B25" s="49" t="s">
        <v>32</v>
      </c>
      <c r="C25" s="49" t="s">
        <v>33</v>
      </c>
      <c r="D25" s="55">
        <v>4.4265429660509916</v>
      </c>
      <c r="E25" s="49" t="s">
        <v>30</v>
      </c>
      <c r="F25" s="182"/>
      <c r="I25">
        <f>52/315</f>
        <v>0.16507936507936508</v>
      </c>
    </row>
    <row r="26" spans="1:9" ht="17.399999999999999" x14ac:dyDescent="0.3">
      <c r="A26" s="23"/>
      <c r="B26" s="22"/>
      <c r="C26" s="22"/>
      <c r="D26" s="6">
        <f>SUM(D19:D25)</f>
        <v>116.27262251914372</v>
      </c>
      <c r="E26" s="22"/>
      <c r="F26" s="182"/>
    </row>
    <row r="27" spans="1:9" ht="17.399999999999999" x14ac:dyDescent="0.3">
      <c r="A27" s="50">
        <v>2</v>
      </c>
      <c r="B27" s="50" t="s">
        <v>34</v>
      </c>
      <c r="C27" s="50"/>
      <c r="D27" s="56">
        <v>34.136200000000002</v>
      </c>
      <c r="E27" s="50" t="s">
        <v>30</v>
      </c>
      <c r="F27" s="182" t="s">
        <v>36</v>
      </c>
      <c r="I27">
        <v>1</v>
      </c>
    </row>
    <row r="28" spans="1:9" ht="17.399999999999999" x14ac:dyDescent="0.3">
      <c r="A28" s="121">
        <v>4</v>
      </c>
      <c r="B28" s="121" t="s">
        <v>258</v>
      </c>
      <c r="C28" s="121" t="s">
        <v>253</v>
      </c>
      <c r="D28" s="126">
        <v>4.0419499999999999</v>
      </c>
      <c r="E28" s="121" t="s">
        <v>30</v>
      </c>
      <c r="F28" s="182"/>
      <c r="I28">
        <f>1/12</f>
        <v>8.3333333333333329E-2</v>
      </c>
    </row>
    <row r="29" spans="1:9" ht="17.399999999999999" x14ac:dyDescent="0.3">
      <c r="A29" s="49">
        <v>31</v>
      </c>
      <c r="B29" s="49" t="s">
        <v>51</v>
      </c>
      <c r="C29" s="49"/>
      <c r="D29" s="55">
        <v>5.5677075832510372</v>
      </c>
      <c r="E29" s="49" t="s">
        <v>30</v>
      </c>
      <c r="F29" s="182"/>
      <c r="I29">
        <f>52/315</f>
        <v>0.16507936507936508</v>
      </c>
    </row>
    <row r="30" spans="1:9" ht="17.399999999999999" x14ac:dyDescent="0.3">
      <c r="A30" s="23"/>
      <c r="B30" s="22"/>
      <c r="C30" s="22"/>
      <c r="D30" s="6">
        <f>SUM(D27:D29)</f>
        <v>43.745857583251038</v>
      </c>
      <c r="E30" s="22"/>
      <c r="F30" s="182"/>
    </row>
    <row r="31" spans="1:9" ht="17.399999999999999" x14ac:dyDescent="0.3">
      <c r="A31" s="121">
        <v>9</v>
      </c>
      <c r="B31" s="121" t="s">
        <v>258</v>
      </c>
      <c r="C31" s="121" t="s">
        <v>95</v>
      </c>
      <c r="D31" s="126">
        <v>28.295282073146058</v>
      </c>
      <c r="E31" s="121" t="s">
        <v>39</v>
      </c>
      <c r="F31" s="182" t="s">
        <v>40</v>
      </c>
      <c r="I31">
        <f>1/12</f>
        <v>8.3333333333333329E-2</v>
      </c>
    </row>
    <row r="32" spans="1:9" ht="17.399999999999999" x14ac:dyDescent="0.3">
      <c r="A32" s="51">
        <v>11</v>
      </c>
      <c r="B32" s="51" t="s">
        <v>258</v>
      </c>
      <c r="C32" s="51"/>
      <c r="D32" s="57">
        <v>4.2569999999999828</v>
      </c>
      <c r="E32" s="51" t="s">
        <v>39</v>
      </c>
      <c r="F32" s="182"/>
      <c r="I32">
        <f>1/12</f>
        <v>8.3333333333333329E-2</v>
      </c>
    </row>
    <row r="33" spans="1:9" ht="17.399999999999999" x14ac:dyDescent="0.3">
      <c r="A33" s="51">
        <v>12</v>
      </c>
      <c r="B33" s="51" t="s">
        <v>67</v>
      </c>
      <c r="C33" s="51"/>
      <c r="D33" s="57">
        <v>49.109000000000002</v>
      </c>
      <c r="E33" s="51" t="s">
        <v>39</v>
      </c>
      <c r="F33" s="182"/>
      <c r="I33">
        <f>1/12</f>
        <v>8.3333333333333329E-2</v>
      </c>
    </row>
    <row r="34" spans="1:9" ht="17.399999999999999" x14ac:dyDescent="0.3">
      <c r="A34" s="49">
        <v>15</v>
      </c>
      <c r="B34" s="49" t="s">
        <v>44</v>
      </c>
      <c r="C34" s="49" t="s">
        <v>552</v>
      </c>
      <c r="D34" s="55">
        <v>6.8926000000000007</v>
      </c>
      <c r="E34" s="49" t="s">
        <v>39</v>
      </c>
      <c r="F34" s="182"/>
      <c r="I34">
        <f>52/315</f>
        <v>0.16507936507936508</v>
      </c>
    </row>
    <row r="35" spans="1:9" ht="17.399999999999999" x14ac:dyDescent="0.3">
      <c r="A35" s="49">
        <v>37</v>
      </c>
      <c r="B35" s="49" t="s">
        <v>7</v>
      </c>
      <c r="C35" s="49" t="s">
        <v>616</v>
      </c>
      <c r="D35" s="55">
        <v>9.5663</v>
      </c>
      <c r="E35" s="49" t="s">
        <v>39</v>
      </c>
      <c r="F35" s="182"/>
      <c r="I35">
        <f>52/315</f>
        <v>0.16507936507936508</v>
      </c>
    </row>
    <row r="36" spans="1:9" ht="17.399999999999999" x14ac:dyDescent="0.3">
      <c r="A36" s="2"/>
      <c r="B36" s="3"/>
      <c r="C36" s="3"/>
      <c r="D36" s="6">
        <f>SUM(D31:D35)</f>
        <v>98.12018207314604</v>
      </c>
      <c r="E36" s="3"/>
      <c r="F36" s="182"/>
    </row>
    <row r="37" spans="1:9" ht="17.399999999999999" x14ac:dyDescent="0.3">
      <c r="A37" s="53">
        <v>20</v>
      </c>
      <c r="B37" s="53" t="s">
        <v>161</v>
      </c>
      <c r="C37" s="53"/>
      <c r="D37" s="58">
        <v>5.4857163596678422</v>
      </c>
      <c r="E37" s="53" t="s">
        <v>53</v>
      </c>
      <c r="F37" s="182" t="s">
        <v>61</v>
      </c>
      <c r="I37">
        <v>0</v>
      </c>
    </row>
    <row r="38" spans="1:9" ht="17.399999999999999" x14ac:dyDescent="0.3">
      <c r="A38" s="23"/>
      <c r="B38" s="22"/>
      <c r="C38" s="22"/>
      <c r="D38" s="6">
        <f>SUM(D37)</f>
        <v>5.4857163596678422</v>
      </c>
      <c r="E38" s="22"/>
      <c r="F38" s="182"/>
    </row>
    <row r="39" spans="1:9" ht="17.399999999999999" x14ac:dyDescent="0.3">
      <c r="A39" s="121">
        <v>14</v>
      </c>
      <c r="B39" s="121" t="s">
        <v>52</v>
      </c>
      <c r="C39" s="121"/>
      <c r="D39" s="126">
        <v>6.2919999999999741</v>
      </c>
      <c r="E39" s="121" t="s">
        <v>53</v>
      </c>
      <c r="F39" s="182" t="s">
        <v>54</v>
      </c>
      <c r="I39">
        <f>1/12</f>
        <v>8.3333333333333329E-2</v>
      </c>
    </row>
    <row r="40" spans="1:9" ht="18" thickBot="1" x14ac:dyDescent="0.35">
      <c r="A40" s="23"/>
      <c r="B40" s="22"/>
      <c r="C40" s="28"/>
      <c r="D40" s="20">
        <f>SUM(D39)</f>
        <v>6.2919999999999741</v>
      </c>
      <c r="E40" s="22"/>
      <c r="F40" s="182"/>
    </row>
    <row r="41" spans="1:9" ht="17.399999999999999" x14ac:dyDescent="0.3">
      <c r="C41" s="162" t="s">
        <v>56</v>
      </c>
      <c r="D41" s="167">
        <f>SUM(D40,D38,D36,D30,D26,D18,D16)</f>
        <v>444.98855319535062</v>
      </c>
    </row>
    <row r="42" spans="1:9" ht="28.8" x14ac:dyDescent="0.3">
      <c r="C42" s="165" t="s">
        <v>961</v>
      </c>
      <c r="D42" s="166">
        <f>(SUM(I:I))/COUNTA(I:I)</f>
        <v>0.50224867724867717</v>
      </c>
    </row>
  </sheetData>
  <mergeCells count="14">
    <mergeCell ref="G2:H2"/>
    <mergeCell ref="A1:F1"/>
    <mergeCell ref="F39:F40"/>
    <mergeCell ref="F4:F16"/>
    <mergeCell ref="F17:F18"/>
    <mergeCell ref="F19:F26"/>
    <mergeCell ref="F27:F30"/>
    <mergeCell ref="F31:F36"/>
    <mergeCell ref="F37:F38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E50C8-C96B-4E1E-BD12-8593DD5154EE}">
  <sheetPr codeName="Feuil45"/>
  <dimension ref="A1:I18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0.33203125" bestFit="1" customWidth="1"/>
    <col min="3" max="3" width="24.44140625" bestFit="1" customWidth="1"/>
    <col min="4" max="4" width="17.33203125" bestFit="1" customWidth="1"/>
    <col min="5" max="5" width="28.5546875" bestFit="1" customWidth="1"/>
    <col min="6" max="6" width="42.5546875" bestFit="1" customWidth="1"/>
    <col min="8" max="8" width="19.33203125" bestFit="1" customWidth="1"/>
    <col min="9" max="9" width="0" hidden="1" customWidth="1"/>
    <col min="11" max="11" width="15.44140625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81.75" customHeight="1" x14ac:dyDescent="0.3">
      <c r="A3" s="182"/>
      <c r="B3" s="182"/>
      <c r="C3" s="182"/>
      <c r="D3" s="182"/>
      <c r="E3" s="85" t="s">
        <v>5</v>
      </c>
      <c r="F3" s="85" t="s">
        <v>6</v>
      </c>
      <c r="G3" s="50"/>
      <c r="H3" s="87" t="s">
        <v>653</v>
      </c>
    </row>
    <row r="4" spans="1:9" ht="17.399999999999999" x14ac:dyDescent="0.3">
      <c r="A4" s="49">
        <v>4</v>
      </c>
      <c r="B4" s="49" t="s">
        <v>76</v>
      </c>
      <c r="C4" s="49"/>
      <c r="D4" s="124">
        <v>49.534476231745209</v>
      </c>
      <c r="E4" s="49" t="s">
        <v>8</v>
      </c>
      <c r="F4" s="182" t="s">
        <v>9</v>
      </c>
      <c r="G4" s="49"/>
      <c r="H4" s="87" t="s">
        <v>652</v>
      </c>
      <c r="I4">
        <f>52/315</f>
        <v>0.16507936507936508</v>
      </c>
    </row>
    <row r="5" spans="1:9" ht="17.399999999999999" x14ac:dyDescent="0.3">
      <c r="A5" s="50">
        <v>6</v>
      </c>
      <c r="B5" s="50" t="s">
        <v>50</v>
      </c>
      <c r="C5" s="50"/>
      <c r="D5" s="125">
        <v>4.11435</v>
      </c>
      <c r="E5" s="50" t="s">
        <v>8</v>
      </c>
      <c r="F5" s="182"/>
      <c r="G5" s="51"/>
      <c r="H5" s="87" t="s">
        <v>654</v>
      </c>
      <c r="I5">
        <v>1</v>
      </c>
    </row>
    <row r="6" spans="1:9" ht="17.399999999999999" x14ac:dyDescent="0.3">
      <c r="A6" s="49">
        <v>7</v>
      </c>
      <c r="B6" s="49" t="s">
        <v>51</v>
      </c>
      <c r="C6" s="49" t="s">
        <v>245</v>
      </c>
      <c r="D6" s="124">
        <v>4.9170610112243667</v>
      </c>
      <c r="E6" s="49" t="s">
        <v>8</v>
      </c>
      <c r="F6" s="182"/>
      <c r="G6" s="53"/>
      <c r="H6" s="87" t="s">
        <v>655</v>
      </c>
      <c r="I6">
        <f>52/315</f>
        <v>0.16507936507936508</v>
      </c>
    </row>
    <row r="7" spans="1:9" ht="17.399999999999999" x14ac:dyDescent="0.3">
      <c r="A7" s="50">
        <v>15</v>
      </c>
      <c r="B7" s="50" t="s">
        <v>20</v>
      </c>
      <c r="C7" s="50"/>
      <c r="D7" s="125">
        <v>25.90498601122437</v>
      </c>
      <c r="E7" s="50" t="s">
        <v>8</v>
      </c>
      <c r="F7" s="182"/>
      <c r="I7">
        <v>1</v>
      </c>
    </row>
    <row r="8" spans="1:9" ht="17.399999999999999" x14ac:dyDescent="0.3">
      <c r="A8" s="23"/>
      <c r="B8" s="22"/>
      <c r="C8" s="22"/>
      <c r="D8" s="117">
        <f>SUM(D4:D7)</f>
        <v>84.470873254193947</v>
      </c>
      <c r="E8" s="22"/>
      <c r="F8" s="182"/>
    </row>
    <row r="9" spans="1:9" ht="17.399999999999999" x14ac:dyDescent="0.3">
      <c r="A9" s="53">
        <v>3</v>
      </c>
      <c r="B9" s="123" t="s">
        <v>492</v>
      </c>
      <c r="C9" s="123"/>
      <c r="D9" s="127">
        <v>12.266105156148017</v>
      </c>
      <c r="E9" s="123" t="s">
        <v>74</v>
      </c>
      <c r="F9" s="182" t="s">
        <v>73</v>
      </c>
      <c r="I9">
        <v>0</v>
      </c>
    </row>
    <row r="10" spans="1:9" ht="17.399999999999999" x14ac:dyDescent="0.3">
      <c r="A10" s="23"/>
      <c r="B10" s="22"/>
      <c r="C10" s="22"/>
      <c r="D10" s="117">
        <f>SUM(D9)</f>
        <v>12.266105156148017</v>
      </c>
      <c r="E10" s="22"/>
      <c r="F10" s="182"/>
    </row>
    <row r="11" spans="1:9" ht="17.399999999999999" x14ac:dyDescent="0.3">
      <c r="A11" s="49">
        <v>5</v>
      </c>
      <c r="B11" s="49" t="s">
        <v>7</v>
      </c>
      <c r="C11" s="49" t="s">
        <v>623</v>
      </c>
      <c r="D11" s="124">
        <v>23.043925000000002</v>
      </c>
      <c r="E11" s="49" t="s">
        <v>39</v>
      </c>
      <c r="F11" s="182" t="s">
        <v>40</v>
      </c>
      <c r="I11">
        <f>52/315</f>
        <v>0.16507936507936508</v>
      </c>
    </row>
    <row r="12" spans="1:9" ht="17.399999999999999" x14ac:dyDescent="0.3">
      <c r="A12" s="23"/>
      <c r="B12" s="22"/>
      <c r="C12" s="22"/>
      <c r="D12" s="117">
        <f>SUM(D11)</f>
        <v>23.043925000000002</v>
      </c>
      <c r="E12" s="22"/>
      <c r="F12" s="182"/>
    </row>
    <row r="13" spans="1:9" ht="17.399999999999999" x14ac:dyDescent="0.3">
      <c r="A13" s="123">
        <v>1</v>
      </c>
      <c r="B13" s="123" t="s">
        <v>51</v>
      </c>
      <c r="C13" s="123" t="s">
        <v>230</v>
      </c>
      <c r="D13" s="127">
        <v>3.0399599999998537</v>
      </c>
      <c r="E13" s="123" t="s">
        <v>53</v>
      </c>
      <c r="F13" s="182" t="s">
        <v>61</v>
      </c>
      <c r="I13">
        <v>0</v>
      </c>
    </row>
    <row r="14" spans="1:9" ht="17.399999999999999" x14ac:dyDescent="0.3">
      <c r="A14" s="23"/>
      <c r="B14" s="22"/>
      <c r="C14" s="22"/>
      <c r="D14" s="117">
        <f>SUM(D13)</f>
        <v>3.0399599999998537</v>
      </c>
      <c r="E14" s="22"/>
      <c r="F14" s="182"/>
    </row>
    <row r="15" spans="1:9" ht="17.399999999999999" x14ac:dyDescent="0.3">
      <c r="A15" s="121">
        <v>2</v>
      </c>
      <c r="B15" s="121" t="s">
        <v>55</v>
      </c>
      <c r="C15" s="121"/>
      <c r="D15" s="126">
        <v>13.424589999999927</v>
      </c>
      <c r="E15" s="121" t="s">
        <v>53</v>
      </c>
      <c r="F15" s="182" t="s">
        <v>54</v>
      </c>
      <c r="I15">
        <f>1/12</f>
        <v>8.3333333333333329E-2</v>
      </c>
    </row>
    <row r="16" spans="1:9" ht="18" thickBot="1" x14ac:dyDescent="0.35">
      <c r="A16" s="23"/>
      <c r="B16" s="22"/>
      <c r="C16" s="28"/>
      <c r="D16" s="118">
        <f>SUM(D15)</f>
        <v>13.424589999999927</v>
      </c>
      <c r="E16" s="22"/>
      <c r="F16" s="182"/>
    </row>
    <row r="17" spans="3:4" ht="17.399999999999999" x14ac:dyDescent="0.3">
      <c r="C17" s="162" t="s">
        <v>56</v>
      </c>
      <c r="D17" s="167">
        <f>SUM(D8,D10,D12,D16,D14)</f>
        <v>136.24545341034175</v>
      </c>
    </row>
    <row r="18" spans="3:4" ht="28.8" x14ac:dyDescent="0.3">
      <c r="C18" s="165" t="s">
        <v>961</v>
      </c>
      <c r="D18" s="166">
        <f>(SUM(I:I))/COUNTA(I:I)</f>
        <v>0.32232142857142859</v>
      </c>
    </row>
  </sheetData>
  <mergeCells count="12">
    <mergeCell ref="G2:H2"/>
    <mergeCell ref="A1:F1"/>
    <mergeCell ref="F4:F8"/>
    <mergeCell ref="F9:F10"/>
    <mergeCell ref="F13:F14"/>
    <mergeCell ref="F15:F16"/>
    <mergeCell ref="A2:A3"/>
    <mergeCell ref="B2:B3"/>
    <mergeCell ref="C2:C3"/>
    <mergeCell ref="D2:D3"/>
    <mergeCell ref="E2:F2"/>
    <mergeCell ref="F11:F12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B8BF7-6EAD-4EB0-A368-658CA15B2C39}">
  <sheetPr codeName="Feuil46"/>
  <dimension ref="A1:I38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33203125" bestFit="1" customWidth="1"/>
    <col min="3" max="3" width="24.44140625" bestFit="1" customWidth="1"/>
    <col min="4" max="4" width="17.33203125" bestFit="1" customWidth="1"/>
    <col min="5" max="5" width="28.5546875" bestFit="1" customWidth="1"/>
    <col min="6" max="6" width="44" bestFit="1" customWidth="1"/>
    <col min="8" max="8" width="19.33203125" bestFit="1" customWidth="1"/>
    <col min="9" max="9" width="0" hidden="1" customWidth="1"/>
    <col min="11" max="11" width="15.5546875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17.399999999999999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120">
        <v>1200</v>
      </c>
      <c r="B4" s="120" t="s">
        <v>143</v>
      </c>
      <c r="C4" s="120"/>
      <c r="D4" s="125">
        <v>6.8099999999998406</v>
      </c>
      <c r="E4" s="120" t="s">
        <v>8</v>
      </c>
      <c r="F4" s="182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1205</v>
      </c>
      <c r="B5" s="50" t="s">
        <v>77</v>
      </c>
      <c r="C5" s="50"/>
      <c r="D5" s="56">
        <v>12.58148264275423</v>
      </c>
      <c r="E5" s="50" t="s">
        <v>8</v>
      </c>
      <c r="F5" s="182"/>
      <c r="G5" s="51"/>
      <c r="H5" s="52" t="s">
        <v>654</v>
      </c>
      <c r="I5">
        <v>1</v>
      </c>
    </row>
    <row r="6" spans="1:9" ht="17.399999999999999" x14ac:dyDescent="0.3">
      <c r="A6" s="49">
        <v>1208</v>
      </c>
      <c r="B6" s="49" t="s">
        <v>51</v>
      </c>
      <c r="C6" s="49" t="s">
        <v>97</v>
      </c>
      <c r="D6" s="55">
        <v>4.8342429234020026</v>
      </c>
      <c r="E6" s="49" t="s">
        <v>8</v>
      </c>
      <c r="F6" s="182"/>
      <c r="G6" s="53"/>
      <c r="H6" s="52" t="s">
        <v>655</v>
      </c>
      <c r="I6">
        <f>52/315</f>
        <v>0.16507936507936508</v>
      </c>
    </row>
    <row r="7" spans="1:9" ht="17.399999999999999" x14ac:dyDescent="0.3">
      <c r="A7" s="50">
        <v>1210</v>
      </c>
      <c r="B7" s="50" t="s">
        <v>50</v>
      </c>
      <c r="C7" s="50"/>
      <c r="D7" s="56">
        <v>5.4597491685564119</v>
      </c>
      <c r="E7" s="50" t="s">
        <v>8</v>
      </c>
      <c r="F7" s="182"/>
      <c r="I7">
        <v>1</v>
      </c>
    </row>
    <row r="8" spans="1:9" ht="17.399999999999999" x14ac:dyDescent="0.3">
      <c r="A8" s="50">
        <v>1211</v>
      </c>
      <c r="B8" s="50" t="s">
        <v>16</v>
      </c>
      <c r="C8" s="50"/>
      <c r="D8" s="56">
        <v>1.8887499999999553</v>
      </c>
      <c r="E8" s="50" t="s">
        <v>8</v>
      </c>
      <c r="F8" s="182"/>
      <c r="I8">
        <v>1</v>
      </c>
    </row>
    <row r="9" spans="1:9" ht="17.399999999999999" x14ac:dyDescent="0.3">
      <c r="A9" s="50">
        <v>1212</v>
      </c>
      <c r="B9" s="50" t="s">
        <v>399</v>
      </c>
      <c r="C9" s="50"/>
      <c r="D9" s="56">
        <v>13.264954948122233</v>
      </c>
      <c r="E9" s="50" t="s">
        <v>8</v>
      </c>
      <c r="F9" s="182"/>
      <c r="I9">
        <v>1</v>
      </c>
    </row>
    <row r="10" spans="1:9" ht="17.399999999999999" x14ac:dyDescent="0.3">
      <c r="A10" s="50">
        <v>1213</v>
      </c>
      <c r="B10" s="50" t="s">
        <v>104</v>
      </c>
      <c r="C10" s="50"/>
      <c r="D10" s="56">
        <v>11.892496606921336</v>
      </c>
      <c r="E10" s="50" t="s">
        <v>8</v>
      </c>
      <c r="F10" s="182"/>
      <c r="I10">
        <v>1</v>
      </c>
    </row>
    <row r="11" spans="1:9" ht="17.399999999999999" x14ac:dyDescent="0.3">
      <c r="A11" s="49">
        <v>1214</v>
      </c>
      <c r="B11" s="49" t="s">
        <v>76</v>
      </c>
      <c r="C11" s="49"/>
      <c r="D11" s="55">
        <v>27.464250655502052</v>
      </c>
      <c r="E11" s="49" t="s">
        <v>8</v>
      </c>
      <c r="F11" s="182"/>
      <c r="I11">
        <f>52/315</f>
        <v>0.16507936507936508</v>
      </c>
    </row>
    <row r="12" spans="1:9" ht="17.399999999999999" x14ac:dyDescent="0.3">
      <c r="A12" s="50">
        <v>1216</v>
      </c>
      <c r="B12" s="50" t="s">
        <v>629</v>
      </c>
      <c r="C12" s="50"/>
      <c r="D12" s="56">
        <v>9.7956951262414194</v>
      </c>
      <c r="E12" s="50" t="s">
        <v>8</v>
      </c>
      <c r="F12" s="182"/>
      <c r="I12">
        <v>1</v>
      </c>
    </row>
    <row r="13" spans="1:9" ht="17.399999999999999" x14ac:dyDescent="0.3">
      <c r="A13" s="121">
        <v>1218</v>
      </c>
      <c r="B13" s="121" t="s">
        <v>72</v>
      </c>
      <c r="C13" s="121"/>
      <c r="D13" s="126">
        <v>19.658800000000035</v>
      </c>
      <c r="E13" s="121" t="s">
        <v>8</v>
      </c>
      <c r="F13" s="182"/>
      <c r="I13">
        <f>12/315</f>
        <v>3.8095238095238099E-2</v>
      </c>
    </row>
    <row r="14" spans="1:9" ht="17.399999999999999" x14ac:dyDescent="0.3">
      <c r="A14" s="120">
        <v>1219</v>
      </c>
      <c r="B14" s="120" t="s">
        <v>387</v>
      </c>
      <c r="C14" s="120"/>
      <c r="D14" s="125">
        <v>9.1463999999999803</v>
      </c>
      <c r="E14" s="120" t="s">
        <v>8</v>
      </c>
      <c r="F14" s="182"/>
      <c r="I14">
        <v>1</v>
      </c>
    </row>
    <row r="15" spans="1:9" ht="17.399999999999999" x14ac:dyDescent="0.3">
      <c r="A15" s="50">
        <v>1221</v>
      </c>
      <c r="B15" s="50" t="s">
        <v>505</v>
      </c>
      <c r="C15" s="50"/>
      <c r="D15" s="56">
        <v>13.491439999999997</v>
      </c>
      <c r="E15" s="50" t="s">
        <v>8</v>
      </c>
      <c r="F15" s="182"/>
      <c r="I15">
        <v>1</v>
      </c>
    </row>
    <row r="16" spans="1:9" ht="17.399999999999999" x14ac:dyDescent="0.3">
      <c r="A16" s="50">
        <v>1226</v>
      </c>
      <c r="B16" s="50" t="s">
        <v>104</v>
      </c>
      <c r="C16" s="50"/>
      <c r="D16" s="56">
        <v>7.7300000000002287</v>
      </c>
      <c r="E16" s="50" t="s">
        <v>8</v>
      </c>
      <c r="F16" s="182"/>
      <c r="I16">
        <v>1</v>
      </c>
    </row>
    <row r="17" spans="1:9" ht="17.399999999999999" x14ac:dyDescent="0.3">
      <c r="A17" s="23"/>
      <c r="B17" s="22"/>
      <c r="C17" s="22"/>
      <c r="D17" s="6">
        <f>SUM(D4:D16)</f>
        <v>144.01826207149972</v>
      </c>
      <c r="E17" s="22"/>
      <c r="F17" s="182"/>
    </row>
    <row r="18" spans="1:9" ht="17.399999999999999" x14ac:dyDescent="0.3">
      <c r="A18" s="119">
        <v>1204</v>
      </c>
      <c r="B18" s="119" t="s">
        <v>617</v>
      </c>
      <c r="C18" s="119"/>
      <c r="D18" s="124">
        <v>12.07440000000001</v>
      </c>
      <c r="E18" s="119" t="s">
        <v>30</v>
      </c>
      <c r="F18" s="182" t="s">
        <v>31</v>
      </c>
      <c r="I18">
        <f>52/315</f>
        <v>0.16507936507936508</v>
      </c>
    </row>
    <row r="19" spans="1:9" ht="17.399999999999999" x14ac:dyDescent="0.3">
      <c r="A19" s="50">
        <v>1206</v>
      </c>
      <c r="B19" s="50" t="s">
        <v>29</v>
      </c>
      <c r="C19" s="50"/>
      <c r="D19" s="56">
        <v>40.510861372639326</v>
      </c>
      <c r="E19" s="50" t="s">
        <v>30</v>
      </c>
      <c r="F19" s="182"/>
      <c r="I19">
        <v>1</v>
      </c>
    </row>
    <row r="20" spans="1:9" ht="17.399999999999999" x14ac:dyDescent="0.3">
      <c r="A20" s="121">
        <v>1209</v>
      </c>
      <c r="B20" s="121" t="s">
        <v>132</v>
      </c>
      <c r="C20" s="121"/>
      <c r="D20" s="126">
        <v>12.881927862900755</v>
      </c>
      <c r="E20" s="121" t="s">
        <v>30</v>
      </c>
      <c r="F20" s="182"/>
      <c r="I20">
        <f>12/315</f>
        <v>3.8095238095238099E-2</v>
      </c>
    </row>
    <row r="21" spans="1:9" ht="17.399999999999999" x14ac:dyDescent="0.3">
      <c r="A21" s="50">
        <v>1222</v>
      </c>
      <c r="B21" s="50" t="s">
        <v>628</v>
      </c>
      <c r="C21" s="50"/>
      <c r="D21" s="56">
        <v>3.1448000000000134</v>
      </c>
      <c r="E21" s="50" t="s">
        <v>30</v>
      </c>
      <c r="F21" s="182"/>
      <c r="I21">
        <v>1</v>
      </c>
    </row>
    <row r="22" spans="1:9" ht="17.399999999999999" x14ac:dyDescent="0.3">
      <c r="A22" s="121">
        <v>1225</v>
      </c>
      <c r="B22" s="121" t="s">
        <v>132</v>
      </c>
      <c r="C22" s="121" t="s">
        <v>29</v>
      </c>
      <c r="D22" s="126">
        <v>12.198044999999778</v>
      </c>
      <c r="E22" s="121" t="s">
        <v>30</v>
      </c>
      <c r="F22" s="182"/>
      <c r="I22">
        <f>12/315</f>
        <v>3.8095238095238099E-2</v>
      </c>
    </row>
    <row r="23" spans="1:9" ht="17.399999999999999" x14ac:dyDescent="0.3">
      <c r="A23" s="23"/>
      <c r="B23" s="22"/>
      <c r="C23" s="22"/>
      <c r="D23" s="6">
        <f>SUM(D18:D22)</f>
        <v>80.810034235539888</v>
      </c>
      <c r="E23" s="22"/>
      <c r="F23" s="182"/>
    </row>
    <row r="24" spans="1:9" ht="17.399999999999999" x14ac:dyDescent="0.3">
      <c r="A24" s="50">
        <v>1207</v>
      </c>
      <c r="B24" s="50" t="s">
        <v>442</v>
      </c>
      <c r="C24" s="50"/>
      <c r="D24" s="56">
        <v>71.270688828620592</v>
      </c>
      <c r="E24" s="50" t="s">
        <v>30</v>
      </c>
      <c r="F24" s="182" t="s">
        <v>36</v>
      </c>
      <c r="I24">
        <v>1</v>
      </c>
    </row>
    <row r="25" spans="1:9" ht="17.399999999999999" x14ac:dyDescent="0.3">
      <c r="A25" s="49">
        <v>1215</v>
      </c>
      <c r="B25" s="49" t="s">
        <v>85</v>
      </c>
      <c r="C25" s="49" t="s">
        <v>627</v>
      </c>
      <c r="D25" s="55">
        <v>16.537734192256316</v>
      </c>
      <c r="E25" s="49" t="s">
        <v>30</v>
      </c>
      <c r="F25" s="182"/>
      <c r="I25">
        <f>52/315</f>
        <v>0.16507936507936508</v>
      </c>
    </row>
    <row r="26" spans="1:9" ht="17.399999999999999" x14ac:dyDescent="0.3">
      <c r="A26" s="49">
        <v>1217</v>
      </c>
      <c r="B26" s="49" t="s">
        <v>86</v>
      </c>
      <c r="C26" s="49"/>
      <c r="D26" s="55">
        <v>12.191665186571518</v>
      </c>
      <c r="E26" s="49" t="s">
        <v>30</v>
      </c>
      <c r="F26" s="182"/>
      <c r="I26">
        <f>52/315</f>
        <v>0.16507936507936508</v>
      </c>
    </row>
    <row r="27" spans="1:9" ht="17.399999999999999" x14ac:dyDescent="0.3">
      <c r="A27" s="49">
        <v>1220</v>
      </c>
      <c r="B27" s="49" t="s">
        <v>7</v>
      </c>
      <c r="C27" s="49"/>
      <c r="D27" s="55">
        <v>13.241858269722417</v>
      </c>
      <c r="E27" s="49" t="s">
        <v>30</v>
      </c>
      <c r="F27" s="182"/>
      <c r="I27">
        <f>52/315</f>
        <v>0.16507936507936508</v>
      </c>
    </row>
    <row r="28" spans="1:9" ht="17.399999999999999" x14ac:dyDescent="0.3">
      <c r="A28" s="50">
        <v>1224</v>
      </c>
      <c r="B28" s="50" t="s">
        <v>626</v>
      </c>
      <c r="C28" s="50"/>
      <c r="D28" s="56">
        <v>2.3749398554465588</v>
      </c>
      <c r="E28" s="50" t="s">
        <v>30</v>
      </c>
      <c r="F28" s="182"/>
      <c r="I28">
        <v>1</v>
      </c>
    </row>
    <row r="29" spans="1:9" ht="17.399999999999999" x14ac:dyDescent="0.3">
      <c r="A29" s="23"/>
      <c r="B29" s="22"/>
      <c r="C29" s="22"/>
      <c r="D29" s="6">
        <f>SUM(D24:D28)</f>
        <v>115.6168863326174</v>
      </c>
      <c r="E29" s="22"/>
      <c r="F29" s="182"/>
    </row>
    <row r="30" spans="1:9" ht="17.399999999999999" x14ac:dyDescent="0.3">
      <c r="A30" s="50">
        <v>1202</v>
      </c>
      <c r="B30" s="50" t="s">
        <v>7</v>
      </c>
      <c r="C30" s="50" t="s">
        <v>625</v>
      </c>
      <c r="D30" s="56">
        <v>4.0859999999998919</v>
      </c>
      <c r="E30" s="50" t="s">
        <v>8</v>
      </c>
      <c r="F30" s="182" t="s">
        <v>534</v>
      </c>
      <c r="I30">
        <v>1</v>
      </c>
    </row>
    <row r="31" spans="1:9" ht="17.399999999999999" x14ac:dyDescent="0.3">
      <c r="A31" s="23"/>
      <c r="B31" s="22"/>
      <c r="C31" s="22"/>
      <c r="D31" s="6">
        <f>SUM(D30)</f>
        <v>4.0859999999998919</v>
      </c>
      <c r="E31" s="22"/>
      <c r="F31" s="182"/>
    </row>
    <row r="32" spans="1:9" ht="17.399999999999999" x14ac:dyDescent="0.3">
      <c r="A32" s="49">
        <v>1203</v>
      </c>
      <c r="B32" s="49" t="s">
        <v>624</v>
      </c>
      <c r="C32" s="49" t="s">
        <v>552</v>
      </c>
      <c r="D32" s="55">
        <v>7.1392000000000175</v>
      </c>
      <c r="E32" s="49" t="s">
        <v>39</v>
      </c>
      <c r="F32" s="182" t="s">
        <v>28</v>
      </c>
      <c r="I32">
        <f>52/315</f>
        <v>0.16507936507936508</v>
      </c>
    </row>
    <row r="33" spans="1:9" ht="17.399999999999999" x14ac:dyDescent="0.3">
      <c r="A33" s="23"/>
      <c r="B33" s="22"/>
      <c r="C33" s="22"/>
      <c r="D33" s="6">
        <f>SUM(D32)</f>
        <v>7.1392000000000175</v>
      </c>
      <c r="E33" s="22"/>
      <c r="F33" s="182"/>
    </row>
    <row r="34" spans="1:9" ht="17.399999999999999" x14ac:dyDescent="0.3">
      <c r="A34" s="121">
        <v>1223</v>
      </c>
      <c r="B34" s="121" t="s">
        <v>89</v>
      </c>
      <c r="C34" s="121"/>
      <c r="D34" s="126">
        <v>6.4542000000000836</v>
      </c>
      <c r="E34" s="121" t="s">
        <v>53</v>
      </c>
      <c r="F34" s="182" t="s">
        <v>54</v>
      </c>
      <c r="I34">
        <f>12/315</f>
        <v>3.8095238095238099E-2</v>
      </c>
    </row>
    <row r="35" spans="1:9" ht="17.399999999999999" x14ac:dyDescent="0.3">
      <c r="A35" s="53">
        <v>1227</v>
      </c>
      <c r="B35" s="53" t="s">
        <v>55</v>
      </c>
      <c r="C35" s="53"/>
      <c r="D35" s="58">
        <v>12.839915577586725</v>
      </c>
      <c r="E35" s="53" t="s">
        <v>53</v>
      </c>
      <c r="F35" s="182"/>
      <c r="I35">
        <v>0</v>
      </c>
    </row>
    <row r="36" spans="1:9" ht="18" thickBot="1" x14ac:dyDescent="0.35">
      <c r="A36" s="23"/>
      <c r="B36" s="22"/>
      <c r="C36" s="28"/>
      <c r="D36" s="20">
        <f>SUM(D34:D35)</f>
        <v>19.294115577586808</v>
      </c>
      <c r="E36" s="22"/>
      <c r="F36" s="182"/>
    </row>
    <row r="37" spans="1:9" ht="17.399999999999999" x14ac:dyDescent="0.3">
      <c r="C37" s="162" t="s">
        <v>56</v>
      </c>
      <c r="D37" s="167">
        <f>SUM(D4,D5,D6,D7,D8,D9,D10,D11,D12,D13,D14,D15,D16,D18,D19,D20,D21,D22,D24,D25,D26,D27,D28,D30,D32,D34,D35)</f>
        <v>370.96449821724372</v>
      </c>
    </row>
    <row r="38" spans="1:9" ht="28.8" x14ac:dyDescent="0.3">
      <c r="C38" s="165" t="s">
        <v>961</v>
      </c>
      <c r="D38" s="166">
        <f>(SUM(I:I))/COUNTA(I:I)</f>
        <v>0.60399764844209269</v>
      </c>
    </row>
  </sheetData>
  <mergeCells count="13">
    <mergeCell ref="G2:H2"/>
    <mergeCell ref="F32:F33"/>
    <mergeCell ref="F34:F36"/>
    <mergeCell ref="A1:F1"/>
    <mergeCell ref="F4:F17"/>
    <mergeCell ref="F18:F23"/>
    <mergeCell ref="F24:F29"/>
    <mergeCell ref="F30:F3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173D0-3EEB-4B5F-873A-5A087462707C}">
  <sheetPr codeName="Feuil5"/>
  <dimension ref="A1:I34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33203125" bestFit="1" customWidth="1"/>
    <col min="3" max="3" width="24.44140625" bestFit="1" customWidth="1"/>
    <col min="4" max="4" width="10.6640625" style="12" bestFit="1" customWidth="1"/>
    <col min="5" max="5" width="28.5546875" bestFit="1" customWidth="1"/>
    <col min="6" max="6" width="31.33203125" bestFit="1" customWidth="1"/>
    <col min="7" max="7" width="4.44140625" customWidth="1"/>
    <col min="8" max="8" width="19.33203125" bestFit="1" customWidth="1"/>
    <col min="9" max="9" width="19.33203125" hidden="1" customWidth="1"/>
    <col min="11" max="11" width="17" customWidth="1"/>
  </cols>
  <sheetData>
    <row r="1" spans="1:9" ht="18" customHeight="1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48.75" customHeight="1" x14ac:dyDescent="0.3">
      <c r="A3" s="180"/>
      <c r="B3" s="180"/>
      <c r="C3" s="180"/>
      <c r="D3" s="181"/>
      <c r="E3" s="73" t="s">
        <v>5</v>
      </c>
      <c r="F3" s="73" t="s">
        <v>6</v>
      </c>
      <c r="G3" s="50"/>
      <c r="H3" s="52" t="s">
        <v>653</v>
      </c>
    </row>
    <row r="4" spans="1:9" ht="17.399999999999999" x14ac:dyDescent="0.3">
      <c r="A4" s="68">
        <v>1001</v>
      </c>
      <c r="B4" s="68" t="s">
        <v>105</v>
      </c>
      <c r="C4" s="68"/>
      <c r="D4" s="75">
        <v>14.049506733095999</v>
      </c>
      <c r="E4" s="68" t="s">
        <v>8</v>
      </c>
      <c r="F4" s="180" t="s">
        <v>9</v>
      </c>
      <c r="G4" s="49"/>
      <c r="H4" s="52" t="s">
        <v>652</v>
      </c>
      <c r="I4">
        <v>1</v>
      </c>
    </row>
    <row r="5" spans="1:9" ht="17.399999999999999" x14ac:dyDescent="0.3">
      <c r="A5" s="68">
        <v>1006</v>
      </c>
      <c r="B5" s="68" t="s">
        <v>81</v>
      </c>
      <c r="C5" s="68"/>
      <c r="D5" s="75">
        <v>3.2829512784461494</v>
      </c>
      <c r="E5" s="68" t="s">
        <v>8</v>
      </c>
      <c r="F5" s="180"/>
      <c r="G5" s="51"/>
      <c r="H5" s="52" t="s">
        <v>654</v>
      </c>
      <c r="I5">
        <v>1</v>
      </c>
    </row>
    <row r="6" spans="1:9" ht="17.399999999999999" x14ac:dyDescent="0.3">
      <c r="A6" s="68">
        <v>1007</v>
      </c>
      <c r="B6" s="68" t="s">
        <v>79</v>
      </c>
      <c r="C6" s="68"/>
      <c r="D6" s="75">
        <v>3.0863594110539112</v>
      </c>
      <c r="E6" s="68" t="s">
        <v>8</v>
      </c>
      <c r="F6" s="180"/>
      <c r="G6" s="53"/>
      <c r="H6" s="52" t="s">
        <v>655</v>
      </c>
      <c r="I6">
        <v>1</v>
      </c>
    </row>
    <row r="7" spans="1:9" ht="17.399999999999999" x14ac:dyDescent="0.3">
      <c r="A7" s="70">
        <v>1010</v>
      </c>
      <c r="B7" s="70" t="s">
        <v>72</v>
      </c>
      <c r="C7" s="70"/>
      <c r="D7" s="76">
        <v>5.1407721379947233</v>
      </c>
      <c r="E7" s="70" t="s">
        <v>8</v>
      </c>
      <c r="F7" s="180"/>
      <c r="I7">
        <f>1/12</f>
        <v>8.3333333333333329E-2</v>
      </c>
    </row>
    <row r="8" spans="1:9" ht="17.399999999999999" x14ac:dyDescent="0.3">
      <c r="A8" s="68">
        <v>1012</v>
      </c>
      <c r="B8" s="68" t="s">
        <v>104</v>
      </c>
      <c r="C8" s="68"/>
      <c r="D8" s="75">
        <v>4.2524848151909707</v>
      </c>
      <c r="E8" s="68" t="s">
        <v>8</v>
      </c>
      <c r="F8" s="180"/>
      <c r="I8">
        <v>1</v>
      </c>
    </row>
    <row r="9" spans="1:9" ht="17.399999999999999" x14ac:dyDescent="0.3">
      <c r="A9" s="70">
        <v>1011</v>
      </c>
      <c r="B9" s="70" t="s">
        <v>97</v>
      </c>
      <c r="C9" s="70" t="s">
        <v>52</v>
      </c>
      <c r="D9" s="76">
        <v>5.5561131878765524</v>
      </c>
      <c r="E9" s="70" t="s">
        <v>8</v>
      </c>
      <c r="F9" s="180"/>
      <c r="I9">
        <f>1/12</f>
        <v>8.3333333333333329E-2</v>
      </c>
    </row>
    <row r="10" spans="1:9" ht="17.399999999999999" x14ac:dyDescent="0.3">
      <c r="A10" s="68">
        <v>1018</v>
      </c>
      <c r="B10" s="68" t="s">
        <v>103</v>
      </c>
      <c r="C10" s="68"/>
      <c r="D10" s="75">
        <v>9.522484035356177</v>
      </c>
      <c r="E10" s="68" t="s">
        <v>8</v>
      </c>
      <c r="F10" s="180"/>
      <c r="I10" s="133">
        <v>1</v>
      </c>
    </row>
    <row r="11" spans="1:9" ht="17.399999999999999" x14ac:dyDescent="0.3">
      <c r="A11" s="70">
        <v>1020</v>
      </c>
      <c r="B11" s="70" t="s">
        <v>46</v>
      </c>
      <c r="C11" s="70"/>
      <c r="D11" s="76">
        <v>6.0301542144887037</v>
      </c>
      <c r="E11" s="70" t="s">
        <v>8</v>
      </c>
      <c r="F11" s="180"/>
      <c r="I11">
        <f>1/12</f>
        <v>8.3333333333333329E-2</v>
      </c>
    </row>
    <row r="12" spans="1:9" ht="17.399999999999999" x14ac:dyDescent="0.3">
      <c r="A12" s="68">
        <v>1022</v>
      </c>
      <c r="B12" s="68" t="s">
        <v>102</v>
      </c>
      <c r="C12" s="68"/>
      <c r="D12" s="75">
        <v>7.1203764474904911</v>
      </c>
      <c r="E12" s="68" t="s">
        <v>8</v>
      </c>
      <c r="F12" s="180"/>
      <c r="I12">
        <v>1</v>
      </c>
    </row>
    <row r="13" spans="1:9" ht="17.399999999999999" x14ac:dyDescent="0.3">
      <c r="A13" s="68">
        <v>1023</v>
      </c>
      <c r="B13" s="68" t="s">
        <v>79</v>
      </c>
      <c r="C13" s="68"/>
      <c r="D13" s="75">
        <v>1.7744823044227138</v>
      </c>
      <c r="E13" s="68" t="s">
        <v>8</v>
      </c>
      <c r="F13" s="180"/>
      <c r="I13">
        <v>1</v>
      </c>
    </row>
    <row r="14" spans="1:9" ht="17.399999999999999" x14ac:dyDescent="0.3">
      <c r="A14" s="68">
        <v>1024</v>
      </c>
      <c r="B14" s="68" t="s">
        <v>81</v>
      </c>
      <c r="C14" s="68"/>
      <c r="D14" s="75">
        <v>2.19888191212844</v>
      </c>
      <c r="E14" s="68" t="s">
        <v>8</v>
      </c>
      <c r="F14" s="180"/>
      <c r="I14">
        <v>1</v>
      </c>
    </row>
    <row r="15" spans="1:9" ht="17.399999999999999" x14ac:dyDescent="0.3">
      <c r="A15" s="68">
        <v>1026</v>
      </c>
      <c r="B15" s="68" t="s">
        <v>49</v>
      </c>
      <c r="C15" s="68"/>
      <c r="D15" s="75">
        <v>4.5615489346892417</v>
      </c>
      <c r="E15" s="68" t="s">
        <v>8</v>
      </c>
      <c r="F15" s="180"/>
      <c r="I15" s="132">
        <v>1</v>
      </c>
    </row>
    <row r="16" spans="1:9" ht="17.399999999999999" x14ac:dyDescent="0.3">
      <c r="A16" s="68">
        <v>1028</v>
      </c>
      <c r="B16" s="68" t="s">
        <v>101</v>
      </c>
      <c r="C16" s="68"/>
      <c r="D16" s="75">
        <v>8.5681106506428417</v>
      </c>
      <c r="E16" s="68" t="s">
        <v>8</v>
      </c>
      <c r="F16" s="180"/>
      <c r="I16">
        <v>1</v>
      </c>
    </row>
    <row r="17" spans="1:9" ht="17.399999999999999" x14ac:dyDescent="0.3">
      <c r="A17" s="73"/>
      <c r="B17" s="73"/>
      <c r="C17" s="73"/>
      <c r="D17" s="71">
        <f>SUM(D4:D16)</f>
        <v>75.144226062876925</v>
      </c>
      <c r="E17" s="73"/>
      <c r="F17" s="180"/>
    </row>
    <row r="18" spans="1:9" ht="17.399999999999999" x14ac:dyDescent="0.3">
      <c r="A18" s="68">
        <v>1002</v>
      </c>
      <c r="B18" s="68" t="s">
        <v>98</v>
      </c>
      <c r="C18" s="68"/>
      <c r="D18" s="75">
        <v>42.157019343526741</v>
      </c>
      <c r="E18" s="68" t="s">
        <v>39</v>
      </c>
      <c r="F18" s="180" t="s">
        <v>69</v>
      </c>
      <c r="I18">
        <v>1</v>
      </c>
    </row>
    <row r="19" spans="1:9" ht="17.399999999999999" x14ac:dyDescent="0.3">
      <c r="A19" s="68">
        <v>1003</v>
      </c>
      <c r="B19" s="68" t="s">
        <v>100</v>
      </c>
      <c r="C19" s="68"/>
      <c r="D19" s="75">
        <v>24.179969904757954</v>
      </c>
      <c r="E19" s="68" t="s">
        <v>39</v>
      </c>
      <c r="F19" s="180"/>
      <c r="I19">
        <v>1</v>
      </c>
    </row>
    <row r="20" spans="1:9" ht="17.399999999999999" x14ac:dyDescent="0.3">
      <c r="A20" s="68">
        <v>1004</v>
      </c>
      <c r="B20" s="68" t="s">
        <v>99</v>
      </c>
      <c r="C20" s="68"/>
      <c r="D20" s="75">
        <v>3.5273849910829922</v>
      </c>
      <c r="E20" s="68" t="s">
        <v>39</v>
      </c>
      <c r="F20" s="180"/>
      <c r="I20">
        <v>1</v>
      </c>
    </row>
    <row r="21" spans="1:9" ht="17.399999999999999" x14ac:dyDescent="0.3">
      <c r="A21" s="70">
        <v>1005</v>
      </c>
      <c r="B21" s="70" t="s">
        <v>46</v>
      </c>
      <c r="C21" s="70" t="s">
        <v>98</v>
      </c>
      <c r="D21" s="76">
        <v>5.9168832628129993</v>
      </c>
      <c r="E21" s="70" t="s">
        <v>39</v>
      </c>
      <c r="F21" s="180"/>
      <c r="I21">
        <f>1/12</f>
        <v>8.3333333333333329E-2</v>
      </c>
    </row>
    <row r="22" spans="1:9" ht="17.399999999999999" x14ac:dyDescent="0.3">
      <c r="A22" s="68">
        <v>1008</v>
      </c>
      <c r="B22" s="68" t="s">
        <v>97</v>
      </c>
      <c r="C22" s="68" t="s">
        <v>96</v>
      </c>
      <c r="D22" s="75">
        <v>9.6129340212837704</v>
      </c>
      <c r="E22" s="68" t="s">
        <v>39</v>
      </c>
      <c r="F22" s="180"/>
      <c r="I22">
        <v>1</v>
      </c>
    </row>
    <row r="23" spans="1:9" ht="17.399999999999999" x14ac:dyDescent="0.3">
      <c r="A23" s="68">
        <v>1009</v>
      </c>
      <c r="B23" s="68" t="s">
        <v>97</v>
      </c>
      <c r="C23" s="68" t="s">
        <v>96</v>
      </c>
      <c r="D23" s="75">
        <v>15.09</v>
      </c>
      <c r="E23" s="68" t="s">
        <v>39</v>
      </c>
      <c r="F23" s="180"/>
      <c r="I23">
        <v>1</v>
      </c>
    </row>
    <row r="24" spans="1:9" ht="17.399999999999999" x14ac:dyDescent="0.3">
      <c r="A24" s="68">
        <v>1014</v>
      </c>
      <c r="B24" s="68" t="s">
        <v>95</v>
      </c>
      <c r="C24" s="68"/>
      <c r="D24" s="75">
        <v>122.86623087401085</v>
      </c>
      <c r="E24" s="68" t="s">
        <v>39</v>
      </c>
      <c r="F24" s="180"/>
      <c r="I24">
        <v>1</v>
      </c>
    </row>
    <row r="25" spans="1:9" ht="17.399999999999999" x14ac:dyDescent="0.3">
      <c r="A25" s="69">
        <v>1015</v>
      </c>
      <c r="B25" s="69" t="s">
        <v>7</v>
      </c>
      <c r="C25" s="69"/>
      <c r="D25" s="74">
        <v>4.6157762245387</v>
      </c>
      <c r="E25" s="69" t="s">
        <v>39</v>
      </c>
      <c r="F25" s="180"/>
      <c r="I25" s="132">
        <f>52/312</f>
        <v>0.16666666666666666</v>
      </c>
    </row>
    <row r="26" spans="1:9" ht="17.399999999999999" x14ac:dyDescent="0.3">
      <c r="A26" s="70">
        <v>1019</v>
      </c>
      <c r="B26" s="70" t="s">
        <v>94</v>
      </c>
      <c r="C26" s="70" t="s">
        <v>93</v>
      </c>
      <c r="D26" s="76">
        <v>2.2148790500457083</v>
      </c>
      <c r="E26" s="70" t="s">
        <v>39</v>
      </c>
      <c r="F26" s="180"/>
      <c r="I26">
        <f>1/12</f>
        <v>8.3333333333333329E-2</v>
      </c>
    </row>
    <row r="27" spans="1:9" ht="17.399999999999999" x14ac:dyDescent="0.3">
      <c r="A27" s="70">
        <v>1027</v>
      </c>
      <c r="B27" s="70" t="s">
        <v>72</v>
      </c>
      <c r="C27" s="70" t="s">
        <v>92</v>
      </c>
      <c r="D27" s="76">
        <v>3.0635020097850436</v>
      </c>
      <c r="E27" s="70" t="s">
        <v>39</v>
      </c>
      <c r="F27" s="180"/>
      <c r="I27">
        <f>1/12</f>
        <v>8.3333333333333329E-2</v>
      </c>
    </row>
    <row r="28" spans="1:9" ht="17.399999999999999" x14ac:dyDescent="0.3">
      <c r="A28" s="73"/>
      <c r="B28" s="73"/>
      <c r="C28" s="73"/>
      <c r="D28" s="71">
        <f>SUM(D18:D27)</f>
        <v>233.24457968184478</v>
      </c>
      <c r="E28" s="73"/>
      <c r="F28" s="180"/>
    </row>
    <row r="29" spans="1:9" ht="17.399999999999999" x14ac:dyDescent="0.3">
      <c r="A29" s="53">
        <v>1016</v>
      </c>
      <c r="B29" s="53" t="s">
        <v>91</v>
      </c>
      <c r="C29" s="53"/>
      <c r="D29" s="58">
        <v>4.2077097547673592</v>
      </c>
      <c r="E29" s="53" t="s">
        <v>53</v>
      </c>
      <c r="F29" s="180" t="s">
        <v>90</v>
      </c>
      <c r="I29">
        <v>0</v>
      </c>
    </row>
    <row r="30" spans="1:9" ht="17.399999999999999" x14ac:dyDescent="0.3">
      <c r="A30" s="73"/>
      <c r="B30" s="73"/>
      <c r="C30" s="73"/>
      <c r="D30" s="71">
        <f>SUM(D29)</f>
        <v>4.2077097547673592</v>
      </c>
      <c r="E30" s="73"/>
      <c r="F30" s="180"/>
    </row>
    <row r="31" spans="1:9" ht="17.399999999999999" x14ac:dyDescent="0.3">
      <c r="A31" s="70">
        <v>1013</v>
      </c>
      <c r="B31" s="70" t="s">
        <v>89</v>
      </c>
      <c r="C31" s="70" t="s">
        <v>88</v>
      </c>
      <c r="D31" s="76">
        <v>7.0295951635648324</v>
      </c>
      <c r="E31" s="70" t="s">
        <v>53</v>
      </c>
      <c r="F31" s="180" t="s">
        <v>54</v>
      </c>
      <c r="I31">
        <f>1/12</f>
        <v>8.3333333333333329E-2</v>
      </c>
    </row>
    <row r="32" spans="1:9" ht="17.399999999999999" x14ac:dyDescent="0.3">
      <c r="A32" s="73"/>
      <c r="B32" s="73"/>
      <c r="C32" s="73"/>
      <c r="D32" s="71">
        <f>SUM(D31)</f>
        <v>7.0295951635648324</v>
      </c>
      <c r="E32" s="73"/>
      <c r="F32" s="180"/>
    </row>
    <row r="33" spans="1:6" ht="17.399999999999999" x14ac:dyDescent="0.3">
      <c r="A33" s="79"/>
      <c r="B33" s="79"/>
      <c r="C33" s="73" t="s">
        <v>56</v>
      </c>
      <c r="D33" s="78">
        <f>SUM(D32,D30,D28,D17)</f>
        <v>319.62611066305391</v>
      </c>
      <c r="E33" s="79"/>
      <c r="F33" s="79"/>
    </row>
    <row r="34" spans="1:6" ht="28.8" x14ac:dyDescent="0.3">
      <c r="C34" s="165" t="s">
        <v>961</v>
      </c>
      <c r="D34" s="166">
        <f>(SUM(I:I))/COUNTA(I:I)</f>
        <v>0.67</v>
      </c>
    </row>
  </sheetData>
  <mergeCells count="11">
    <mergeCell ref="G2:H2"/>
    <mergeCell ref="A1:F1"/>
    <mergeCell ref="F4:F17"/>
    <mergeCell ref="F18:F28"/>
    <mergeCell ref="F29:F30"/>
    <mergeCell ref="F31:F32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53267-3F79-40C8-B484-1B37A79B487F}">
  <sheetPr codeName="Feuil47"/>
  <dimension ref="A1:I9"/>
  <sheetViews>
    <sheetView zoomScale="70" zoomScaleNormal="70" workbookViewId="0">
      <selection activeCell="C9" sqref="C9:D9"/>
    </sheetView>
  </sheetViews>
  <sheetFormatPr baseColWidth="10" defaultRowHeight="14.4" x14ac:dyDescent="0.3"/>
  <cols>
    <col min="1" max="1" width="14.109375" bestFit="1" customWidth="1"/>
    <col min="2" max="2" width="30.33203125" bestFit="1" customWidth="1"/>
    <col min="3" max="3" width="26.6640625" bestFit="1" customWidth="1"/>
    <col min="4" max="4" width="18.6640625" style="12" bestFit="1" customWidth="1"/>
    <col min="5" max="5" width="19.5546875" bestFit="1" customWidth="1"/>
    <col min="6" max="6" width="34.6640625" bestFit="1" customWidth="1"/>
    <col min="8" max="8" width="21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30.75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18" customHeight="1" x14ac:dyDescent="0.3">
      <c r="A3" s="199"/>
      <c r="B3" s="199"/>
      <c r="C3" s="199"/>
      <c r="D3" s="200"/>
      <c r="E3" s="98" t="s">
        <v>5</v>
      </c>
      <c r="F3" s="98" t="s">
        <v>6</v>
      </c>
      <c r="G3" s="50"/>
      <c r="H3" s="98" t="s">
        <v>653</v>
      </c>
    </row>
    <row r="4" spans="1:9" ht="17.399999999999999" x14ac:dyDescent="0.3">
      <c r="A4" s="93">
        <v>2202</v>
      </c>
      <c r="B4" s="93" t="s">
        <v>223</v>
      </c>
      <c r="C4" s="93"/>
      <c r="D4" s="94">
        <v>5.6912615905099146</v>
      </c>
      <c r="E4" s="93" t="s">
        <v>8</v>
      </c>
      <c r="F4" s="199" t="s">
        <v>9</v>
      </c>
      <c r="G4" s="49"/>
      <c r="H4" s="98" t="s">
        <v>652</v>
      </c>
      <c r="I4">
        <f>104/260</f>
        <v>0.4</v>
      </c>
    </row>
    <row r="5" spans="1:9" ht="17.399999999999999" x14ac:dyDescent="0.3">
      <c r="A5" s="98"/>
      <c r="B5" s="98"/>
      <c r="C5" s="98"/>
      <c r="D5" s="4">
        <f>SUM(D4)</f>
        <v>5.6912615905099146</v>
      </c>
      <c r="E5" s="98"/>
      <c r="F5" s="199"/>
      <c r="G5" s="51"/>
      <c r="H5" s="98" t="s">
        <v>654</v>
      </c>
    </row>
    <row r="6" spans="1:9" ht="17.399999999999999" x14ac:dyDescent="0.3">
      <c r="A6" s="93">
        <v>2201</v>
      </c>
      <c r="B6" s="93" t="s">
        <v>64</v>
      </c>
      <c r="C6" s="93"/>
      <c r="D6" s="94">
        <v>32.377486000000012</v>
      </c>
      <c r="E6" s="93" t="s">
        <v>39</v>
      </c>
      <c r="F6" s="199" t="s">
        <v>40</v>
      </c>
      <c r="G6" s="53"/>
      <c r="H6" s="98" t="s">
        <v>655</v>
      </c>
      <c r="I6">
        <f>104/260</f>
        <v>0.4</v>
      </c>
    </row>
    <row r="7" spans="1:9" ht="18" thickBot="1" x14ac:dyDescent="0.35">
      <c r="A7" s="98"/>
      <c r="B7" s="98"/>
      <c r="C7" s="99"/>
      <c r="D7" s="8">
        <f>SUM(D6)</f>
        <v>32.377486000000012</v>
      </c>
      <c r="E7" s="98"/>
      <c r="F7" s="199"/>
      <c r="G7" s="93"/>
      <c r="H7" s="98" t="s">
        <v>943</v>
      </c>
    </row>
    <row r="8" spans="1:9" ht="17.399999999999999" x14ac:dyDescent="0.3">
      <c r="C8" s="171" t="s">
        <v>56</v>
      </c>
      <c r="D8" s="167">
        <f>SUM(D7,D5)</f>
        <v>38.068747590509929</v>
      </c>
    </row>
    <row r="9" spans="1:9" ht="28.8" x14ac:dyDescent="0.3">
      <c r="C9" s="165" t="s">
        <v>961</v>
      </c>
      <c r="D9" s="166">
        <f>(SUM(I:I))/COUNTA(I:I)</f>
        <v>0.4</v>
      </c>
    </row>
  </sheetData>
  <mergeCells count="9">
    <mergeCell ref="G2:H2"/>
    <mergeCell ref="A1:F1"/>
    <mergeCell ref="F4:F5"/>
    <mergeCell ref="F6:F7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5365A-630F-4A55-92AB-764F0201B108}">
  <sheetPr codeName="Feuil48"/>
  <dimension ref="A1:I89"/>
  <sheetViews>
    <sheetView topLeftCell="A64" zoomScale="70" zoomScaleNormal="70" workbookViewId="0">
      <selection activeCell="F81" sqref="F81:F87"/>
    </sheetView>
  </sheetViews>
  <sheetFormatPr baseColWidth="10" defaultRowHeight="14.4" x14ac:dyDescent="0.3"/>
  <cols>
    <col min="1" max="1" width="14.109375" bestFit="1" customWidth="1"/>
    <col min="2" max="2" width="33.5546875" bestFit="1" customWidth="1"/>
    <col min="3" max="3" width="32.88671875" customWidth="1"/>
    <col min="4" max="4" width="18.6640625" style="12" bestFit="1" customWidth="1"/>
    <col min="5" max="5" width="28.5546875" bestFit="1" customWidth="1"/>
    <col min="6" max="6" width="50.109375" bestFit="1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8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51" customHeight="1" x14ac:dyDescent="0.3">
      <c r="A3" s="199"/>
      <c r="B3" s="199"/>
      <c r="C3" s="199"/>
      <c r="D3" s="200"/>
      <c r="E3" s="61" t="s">
        <v>5</v>
      </c>
      <c r="F3" s="61" t="s">
        <v>6</v>
      </c>
      <c r="G3" s="50"/>
      <c r="H3" s="52" t="s">
        <v>653</v>
      </c>
    </row>
    <row r="4" spans="1:9" ht="17.399999999999999" x14ac:dyDescent="0.3">
      <c r="A4" s="50">
        <v>1210</v>
      </c>
      <c r="B4" s="50" t="s">
        <v>804</v>
      </c>
      <c r="C4" s="50"/>
      <c r="D4" s="56">
        <v>16.239629748013449</v>
      </c>
      <c r="E4" s="50" t="s">
        <v>8</v>
      </c>
      <c r="F4" s="199" t="s">
        <v>9</v>
      </c>
      <c r="G4" s="49"/>
      <c r="H4" s="52" t="s">
        <v>652</v>
      </c>
      <c r="I4">
        <v>1</v>
      </c>
    </row>
    <row r="5" spans="1:9" ht="17.399999999999999" x14ac:dyDescent="0.3">
      <c r="A5" s="49">
        <v>1211</v>
      </c>
      <c r="B5" s="49" t="s">
        <v>803</v>
      </c>
      <c r="C5" s="49"/>
      <c r="D5" s="55">
        <v>6.8052199999999772</v>
      </c>
      <c r="E5" s="49" t="s">
        <v>8</v>
      </c>
      <c r="F5" s="199"/>
      <c r="G5" s="51"/>
      <c r="H5" s="52" t="s">
        <v>654</v>
      </c>
      <c r="I5">
        <f>52/260</f>
        <v>0.2</v>
      </c>
    </row>
    <row r="6" spans="1:9" ht="17.399999999999999" x14ac:dyDescent="0.3">
      <c r="A6" s="53">
        <v>1212</v>
      </c>
      <c r="B6" s="53" t="s">
        <v>51</v>
      </c>
      <c r="C6" s="53"/>
      <c r="D6" s="58">
        <v>34.863438884726264</v>
      </c>
      <c r="E6" s="53" t="s">
        <v>8</v>
      </c>
      <c r="F6" s="199"/>
      <c r="G6" s="53"/>
      <c r="H6" s="52" t="s">
        <v>655</v>
      </c>
      <c r="I6">
        <v>0</v>
      </c>
    </row>
    <row r="7" spans="1:9" ht="17.399999999999999" x14ac:dyDescent="0.3">
      <c r="A7" s="53">
        <v>1213</v>
      </c>
      <c r="B7" s="53" t="s">
        <v>399</v>
      </c>
      <c r="C7" s="53"/>
      <c r="D7" s="58">
        <v>4.3399289999998318</v>
      </c>
      <c r="E7" s="53" t="s">
        <v>8</v>
      </c>
      <c r="F7" s="199"/>
      <c r="G7" s="90"/>
      <c r="H7" s="52" t="s">
        <v>944</v>
      </c>
      <c r="I7">
        <v>0</v>
      </c>
    </row>
    <row r="8" spans="1:9" ht="17.399999999999999" x14ac:dyDescent="0.3">
      <c r="A8" s="50">
        <v>1214</v>
      </c>
      <c r="B8" s="50" t="s">
        <v>802</v>
      </c>
      <c r="C8" s="50"/>
      <c r="D8" s="56">
        <v>9.5292700000017092</v>
      </c>
      <c r="E8" s="50" t="s">
        <v>8</v>
      </c>
      <c r="F8" s="199"/>
      <c r="I8">
        <v>1</v>
      </c>
    </row>
    <row r="9" spans="1:9" ht="17.399999999999999" x14ac:dyDescent="0.3">
      <c r="A9" s="120">
        <v>1216</v>
      </c>
      <c r="B9" s="120" t="s">
        <v>801</v>
      </c>
      <c r="C9" s="120"/>
      <c r="D9" s="125">
        <v>15.337439463147946</v>
      </c>
      <c r="E9" s="120" t="s">
        <v>8</v>
      </c>
      <c r="F9" s="199"/>
      <c r="I9">
        <v>1</v>
      </c>
    </row>
    <row r="10" spans="1:9" ht="17.399999999999999" x14ac:dyDescent="0.3">
      <c r="A10" s="50">
        <v>1217</v>
      </c>
      <c r="B10" s="50" t="s">
        <v>80</v>
      </c>
      <c r="C10" s="50"/>
      <c r="D10" s="56">
        <v>2.3532900000002983</v>
      </c>
      <c r="E10" s="50" t="s">
        <v>8</v>
      </c>
      <c r="F10" s="199"/>
      <c r="I10">
        <v>1</v>
      </c>
    </row>
    <row r="11" spans="1:9" ht="17.399999999999999" x14ac:dyDescent="0.3">
      <c r="A11" s="50">
        <v>1218</v>
      </c>
      <c r="B11" s="50" t="s">
        <v>454</v>
      </c>
      <c r="C11" s="50"/>
      <c r="D11" s="56">
        <v>3.7208999999982422</v>
      </c>
      <c r="E11" s="50" t="s">
        <v>8</v>
      </c>
      <c r="F11" s="199"/>
      <c r="I11">
        <v>1</v>
      </c>
    </row>
    <row r="12" spans="1:9" ht="17.399999999999999" x14ac:dyDescent="0.3">
      <c r="A12" s="50">
        <v>1219</v>
      </c>
      <c r="B12" s="50" t="s">
        <v>120</v>
      </c>
      <c r="C12" s="50"/>
      <c r="D12" s="56">
        <v>3.2840133485558032</v>
      </c>
      <c r="E12" s="50" t="s">
        <v>8</v>
      </c>
      <c r="F12" s="199"/>
      <c r="I12">
        <v>1</v>
      </c>
    </row>
    <row r="13" spans="1:9" ht="17.399999999999999" x14ac:dyDescent="0.3">
      <c r="A13" s="49">
        <v>1220</v>
      </c>
      <c r="B13" s="49" t="s">
        <v>498</v>
      </c>
      <c r="C13" s="49"/>
      <c r="D13" s="55">
        <v>8.7371633222863316</v>
      </c>
      <c r="E13" s="49" t="s">
        <v>8</v>
      </c>
      <c r="F13" s="199"/>
      <c r="I13">
        <f>52/260</f>
        <v>0.2</v>
      </c>
    </row>
    <row r="14" spans="1:9" ht="17.399999999999999" x14ac:dyDescent="0.3">
      <c r="A14" s="53">
        <v>1224</v>
      </c>
      <c r="B14" s="53" t="s">
        <v>800</v>
      </c>
      <c r="C14" s="53"/>
      <c r="D14" s="58">
        <v>3.8269049999999729</v>
      </c>
      <c r="E14" s="53" t="s">
        <v>8</v>
      </c>
      <c r="F14" s="199"/>
      <c r="I14">
        <v>0</v>
      </c>
    </row>
    <row r="15" spans="1:9" ht="17.399999999999999" x14ac:dyDescent="0.3">
      <c r="A15" s="49">
        <v>1225</v>
      </c>
      <c r="B15" s="49" t="s">
        <v>51</v>
      </c>
      <c r="C15" s="49" t="s">
        <v>97</v>
      </c>
      <c r="D15" s="55">
        <v>3.7630199999992775</v>
      </c>
      <c r="E15" s="49" t="s">
        <v>8</v>
      </c>
      <c r="F15" s="199"/>
      <c r="I15">
        <f>52/260</f>
        <v>0.2</v>
      </c>
    </row>
    <row r="16" spans="1:9" ht="17.399999999999999" x14ac:dyDescent="0.3">
      <c r="A16" s="49">
        <v>1228</v>
      </c>
      <c r="B16" s="49" t="s">
        <v>126</v>
      </c>
      <c r="C16" s="49"/>
      <c r="D16" s="55">
        <v>75.848265999999811</v>
      </c>
      <c r="E16" s="49" t="s">
        <v>8</v>
      </c>
      <c r="F16" s="199"/>
      <c r="I16">
        <f>52/260</f>
        <v>0.2</v>
      </c>
    </row>
    <row r="17" spans="1:9" ht="17.399999999999999" x14ac:dyDescent="0.3">
      <c r="A17" s="50">
        <v>1250</v>
      </c>
      <c r="B17" s="50" t="s">
        <v>122</v>
      </c>
      <c r="C17" s="50"/>
      <c r="D17" s="56">
        <v>2.1624267499990668</v>
      </c>
      <c r="E17" s="50" t="s">
        <v>8</v>
      </c>
      <c r="F17" s="199"/>
      <c r="I17">
        <v>1</v>
      </c>
    </row>
    <row r="18" spans="1:9" ht="17.399999999999999" x14ac:dyDescent="0.3">
      <c r="A18" s="50">
        <v>1251</v>
      </c>
      <c r="B18" s="50" t="s">
        <v>79</v>
      </c>
      <c r="C18" s="50"/>
      <c r="D18" s="56">
        <v>2.2704268691813407</v>
      </c>
      <c r="E18" s="50" t="s">
        <v>8</v>
      </c>
      <c r="F18" s="199"/>
      <c r="I18">
        <v>1</v>
      </c>
    </row>
    <row r="19" spans="1:9" ht="17.399999999999999" x14ac:dyDescent="0.3">
      <c r="A19" s="82">
        <v>1252</v>
      </c>
      <c r="B19" s="58" t="s">
        <v>799</v>
      </c>
      <c r="C19" s="58"/>
      <c r="D19" s="58">
        <v>11.514399999998233</v>
      </c>
      <c r="E19" s="58" t="s">
        <v>8</v>
      </c>
      <c r="F19" s="199"/>
      <c r="I19">
        <v>0</v>
      </c>
    </row>
    <row r="20" spans="1:9" ht="17.399999999999999" x14ac:dyDescent="0.3">
      <c r="A20" s="50">
        <v>2110</v>
      </c>
      <c r="B20" s="50" t="s">
        <v>798</v>
      </c>
      <c r="C20" s="50"/>
      <c r="D20" s="56">
        <v>7.8990504795728667</v>
      </c>
      <c r="E20" s="50" t="s">
        <v>8</v>
      </c>
      <c r="F20" s="199"/>
      <c r="I20">
        <v>1</v>
      </c>
    </row>
    <row r="21" spans="1:9" ht="17.399999999999999" x14ac:dyDescent="0.3">
      <c r="A21" s="50">
        <v>2211</v>
      </c>
      <c r="B21" s="50" t="s">
        <v>797</v>
      </c>
      <c r="C21" s="50"/>
      <c r="D21" s="56">
        <v>16.652004811994235</v>
      </c>
      <c r="E21" s="50" t="s">
        <v>8</v>
      </c>
      <c r="F21" s="199"/>
      <c r="I21">
        <v>1</v>
      </c>
    </row>
    <row r="22" spans="1:9" ht="17.399999999999999" x14ac:dyDescent="0.3">
      <c r="A22" s="50">
        <v>2212</v>
      </c>
      <c r="B22" s="50" t="s">
        <v>399</v>
      </c>
      <c r="C22" s="50" t="s">
        <v>796</v>
      </c>
      <c r="D22" s="56">
        <v>8.0146220023447103</v>
      </c>
      <c r="E22" s="50" t="s">
        <v>8</v>
      </c>
      <c r="F22" s="199"/>
      <c r="I22">
        <v>1</v>
      </c>
    </row>
    <row r="23" spans="1:9" ht="17.399999999999999" x14ac:dyDescent="0.3">
      <c r="A23" s="82">
        <v>2213</v>
      </c>
      <c r="B23" s="58" t="s">
        <v>51</v>
      </c>
      <c r="C23" s="58" t="s">
        <v>91</v>
      </c>
      <c r="D23" s="58">
        <v>3.1315469999976759</v>
      </c>
      <c r="E23" s="58" t="s">
        <v>8</v>
      </c>
      <c r="F23" s="199"/>
      <c r="I23">
        <v>0</v>
      </c>
    </row>
    <row r="24" spans="1:9" ht="17.399999999999999" x14ac:dyDescent="0.3">
      <c r="A24" s="50">
        <v>2214</v>
      </c>
      <c r="B24" s="50" t="s">
        <v>795</v>
      </c>
      <c r="C24" s="50"/>
      <c r="D24" s="56">
        <v>14.285400000005708</v>
      </c>
      <c r="E24" s="50" t="s">
        <v>8</v>
      </c>
      <c r="F24" s="199"/>
      <c r="I24">
        <v>1</v>
      </c>
    </row>
    <row r="25" spans="1:9" ht="17.399999999999999" x14ac:dyDescent="0.3">
      <c r="A25" s="50">
        <v>2216</v>
      </c>
      <c r="B25" s="50" t="s">
        <v>794</v>
      </c>
      <c r="C25" s="50"/>
      <c r="D25" s="56">
        <v>2.273452230261519</v>
      </c>
      <c r="E25" s="50" t="s">
        <v>8</v>
      </c>
      <c r="F25" s="199"/>
      <c r="I25">
        <v>1</v>
      </c>
    </row>
    <row r="26" spans="1:9" ht="17.399999999999999" x14ac:dyDescent="0.3">
      <c r="A26" s="50">
        <v>2217</v>
      </c>
      <c r="B26" s="50" t="s">
        <v>16</v>
      </c>
      <c r="C26" s="50"/>
      <c r="D26" s="56">
        <v>1.2279521570860892</v>
      </c>
      <c r="E26" s="50" t="s">
        <v>8</v>
      </c>
      <c r="F26" s="199"/>
      <c r="I26">
        <v>1</v>
      </c>
    </row>
    <row r="27" spans="1:9" ht="17.399999999999999" x14ac:dyDescent="0.3">
      <c r="A27" s="50">
        <v>2218</v>
      </c>
      <c r="B27" s="50" t="s">
        <v>16</v>
      </c>
      <c r="C27" s="50"/>
      <c r="D27" s="56">
        <v>1.1385329511652817</v>
      </c>
      <c r="E27" s="50" t="s">
        <v>8</v>
      </c>
      <c r="F27" s="199"/>
      <c r="I27">
        <v>1</v>
      </c>
    </row>
    <row r="28" spans="1:9" ht="17.399999999999999" x14ac:dyDescent="0.3">
      <c r="A28" s="50">
        <v>2220</v>
      </c>
      <c r="B28" s="50" t="s">
        <v>793</v>
      </c>
      <c r="C28" s="50"/>
      <c r="D28" s="56">
        <v>3.7286591453744742</v>
      </c>
      <c r="E28" s="50" t="s">
        <v>8</v>
      </c>
      <c r="F28" s="199"/>
      <c r="I28">
        <v>1</v>
      </c>
    </row>
    <row r="29" spans="1:9" ht="17.399999999999999" x14ac:dyDescent="0.3">
      <c r="A29" s="50">
        <v>2221</v>
      </c>
      <c r="B29" s="50" t="s">
        <v>792</v>
      </c>
      <c r="C29" s="50"/>
      <c r="D29" s="56">
        <v>3.7132730000000449</v>
      </c>
      <c r="E29" s="50" t="s">
        <v>8</v>
      </c>
      <c r="F29" s="199"/>
      <c r="I29">
        <v>1</v>
      </c>
    </row>
    <row r="30" spans="1:9" ht="17.399999999999999" x14ac:dyDescent="0.3">
      <c r="A30" s="50">
        <v>2223</v>
      </c>
      <c r="B30" s="50" t="s">
        <v>50</v>
      </c>
      <c r="C30" s="50"/>
      <c r="D30" s="56">
        <v>6.970128518017277</v>
      </c>
      <c r="E30" s="50" t="s">
        <v>8</v>
      </c>
      <c r="F30" s="199"/>
      <c r="I30">
        <v>1</v>
      </c>
    </row>
    <row r="31" spans="1:9" ht="17.399999999999999" x14ac:dyDescent="0.3">
      <c r="A31" s="50">
        <v>2224</v>
      </c>
      <c r="B31" s="50" t="s">
        <v>81</v>
      </c>
      <c r="C31" s="50"/>
      <c r="D31" s="56">
        <v>1.1196652915936118</v>
      </c>
      <c r="E31" s="50" t="s">
        <v>8</v>
      </c>
      <c r="F31" s="199"/>
      <c r="I31">
        <v>1</v>
      </c>
    </row>
    <row r="32" spans="1:9" ht="17.399999999999999" x14ac:dyDescent="0.3">
      <c r="A32" s="50">
        <v>2225</v>
      </c>
      <c r="B32" s="50" t="s">
        <v>81</v>
      </c>
      <c r="C32" s="50"/>
      <c r="D32" s="56">
        <v>1.2664300000000024</v>
      </c>
      <c r="E32" s="50" t="s">
        <v>8</v>
      </c>
      <c r="F32" s="199"/>
      <c r="I32">
        <v>1</v>
      </c>
    </row>
    <row r="33" spans="1:9" ht="17.399999999999999" x14ac:dyDescent="0.3">
      <c r="A33" s="50">
        <v>2226</v>
      </c>
      <c r="B33" s="50" t="s">
        <v>79</v>
      </c>
      <c r="C33" s="50"/>
      <c r="D33" s="56">
        <v>1.6394078441092883</v>
      </c>
      <c r="E33" s="50" t="s">
        <v>8</v>
      </c>
      <c r="F33" s="199"/>
      <c r="I33">
        <v>1</v>
      </c>
    </row>
    <row r="34" spans="1:9" ht="17.399999999999999" x14ac:dyDescent="0.3">
      <c r="A34" s="120">
        <v>2227</v>
      </c>
      <c r="B34" s="120" t="s">
        <v>49</v>
      </c>
      <c r="C34" s="120" t="s">
        <v>310</v>
      </c>
      <c r="D34" s="125">
        <v>9.7645449483734001</v>
      </c>
      <c r="E34" s="120" t="s">
        <v>8</v>
      </c>
      <c r="F34" s="199"/>
      <c r="I34">
        <v>1</v>
      </c>
    </row>
    <row r="35" spans="1:9" ht="17.399999999999999" x14ac:dyDescent="0.3">
      <c r="A35" s="120">
        <v>2228</v>
      </c>
      <c r="B35" s="120" t="s">
        <v>49</v>
      </c>
      <c r="C35" s="120" t="s">
        <v>309</v>
      </c>
      <c r="D35" s="125">
        <v>16.392267708255712</v>
      </c>
      <c r="E35" s="120" t="s">
        <v>8</v>
      </c>
      <c r="F35" s="199"/>
      <c r="I35">
        <v>1</v>
      </c>
    </row>
    <row r="36" spans="1:9" ht="17.399999999999999" x14ac:dyDescent="0.3">
      <c r="A36" s="82">
        <v>2240</v>
      </c>
      <c r="B36" s="127" t="s">
        <v>791</v>
      </c>
      <c r="C36" s="127" t="s">
        <v>787</v>
      </c>
      <c r="D36" s="127">
        <v>420.22085249049189</v>
      </c>
      <c r="E36" s="127" t="s">
        <v>8</v>
      </c>
      <c r="F36" s="199"/>
      <c r="I36">
        <v>0</v>
      </c>
    </row>
    <row r="37" spans="1:9" ht="17.399999999999999" x14ac:dyDescent="0.3">
      <c r="A37" s="82">
        <v>2241</v>
      </c>
      <c r="B37" s="58" t="s">
        <v>91</v>
      </c>
      <c r="C37" s="58"/>
      <c r="D37" s="58">
        <v>4.0234446887708399</v>
      </c>
      <c r="E37" s="58" t="s">
        <v>8</v>
      </c>
      <c r="F37" s="199"/>
      <c r="I37">
        <v>0</v>
      </c>
    </row>
    <row r="38" spans="1:9" ht="17.399999999999999" x14ac:dyDescent="0.3">
      <c r="A38" s="82">
        <v>2243</v>
      </c>
      <c r="B38" s="127" t="s">
        <v>104</v>
      </c>
      <c r="C38" s="127" t="s">
        <v>790</v>
      </c>
      <c r="D38" s="127">
        <v>204.30608587817909</v>
      </c>
      <c r="E38" s="127" t="s">
        <v>8</v>
      </c>
      <c r="F38" s="199"/>
      <c r="I38">
        <v>0</v>
      </c>
    </row>
    <row r="39" spans="1:9" ht="17.399999999999999" x14ac:dyDescent="0.3">
      <c r="A39" s="82">
        <v>2244</v>
      </c>
      <c r="B39" s="127" t="s">
        <v>789</v>
      </c>
      <c r="C39" s="127" t="s">
        <v>787</v>
      </c>
      <c r="D39" s="127">
        <v>1180.3231828699275</v>
      </c>
      <c r="E39" s="127" t="s">
        <v>8</v>
      </c>
      <c r="F39" s="199"/>
      <c r="I39">
        <v>0</v>
      </c>
    </row>
    <row r="40" spans="1:9" ht="17.399999999999999" x14ac:dyDescent="0.3">
      <c r="A40" s="82">
        <v>2245</v>
      </c>
      <c r="B40" s="127" t="s">
        <v>788</v>
      </c>
      <c r="C40" s="127" t="s">
        <v>787</v>
      </c>
      <c r="D40" s="127">
        <v>1744.5878224668991</v>
      </c>
      <c r="E40" s="127" t="s">
        <v>8</v>
      </c>
      <c r="F40" s="199"/>
      <c r="I40">
        <v>0</v>
      </c>
    </row>
    <row r="41" spans="1:9" ht="17.399999999999999" x14ac:dyDescent="0.3">
      <c r="A41" s="61"/>
      <c r="B41" s="61"/>
      <c r="C41" s="61"/>
      <c r="D41" s="4">
        <f>SUM(D4:D40)</f>
        <v>3857.274064868328</v>
      </c>
      <c r="E41" s="61"/>
      <c r="F41" s="199"/>
    </row>
    <row r="42" spans="1:9" ht="17.399999999999999" x14ac:dyDescent="0.3">
      <c r="A42" s="82">
        <v>1215</v>
      </c>
      <c r="B42" s="58" t="s">
        <v>119</v>
      </c>
      <c r="C42" s="58"/>
      <c r="D42" s="58">
        <v>5.2324999999996704</v>
      </c>
      <c r="E42" s="58" t="s">
        <v>74</v>
      </c>
      <c r="F42" s="199" t="s">
        <v>73</v>
      </c>
      <c r="I42">
        <v>0</v>
      </c>
    </row>
    <row r="43" spans="1:9" ht="17.399999999999999" x14ac:dyDescent="0.3">
      <c r="A43" s="82">
        <v>2215</v>
      </c>
      <c r="B43" s="58" t="s">
        <v>786</v>
      </c>
      <c r="C43" s="58" t="s">
        <v>215</v>
      </c>
      <c r="D43" s="58">
        <v>31.949268369403406</v>
      </c>
      <c r="E43" s="58" t="s">
        <v>74</v>
      </c>
      <c r="F43" s="199"/>
      <c r="I43">
        <v>0</v>
      </c>
    </row>
    <row r="44" spans="1:9" ht="17.399999999999999" x14ac:dyDescent="0.3">
      <c r="A44" s="82">
        <v>2252</v>
      </c>
      <c r="B44" s="58" t="s">
        <v>785</v>
      </c>
      <c r="C44" s="58" t="s">
        <v>784</v>
      </c>
      <c r="D44" s="58">
        <v>98.008504137304286</v>
      </c>
      <c r="E44" s="58" t="s">
        <v>74</v>
      </c>
      <c r="F44" s="199"/>
      <c r="I44">
        <v>0</v>
      </c>
    </row>
    <row r="45" spans="1:9" ht="17.399999999999999" x14ac:dyDescent="0.3">
      <c r="A45" s="61"/>
      <c r="B45" s="61"/>
      <c r="C45" s="61"/>
      <c r="D45" s="4">
        <f>SUM(D42:D44)</f>
        <v>135.19027250670734</v>
      </c>
      <c r="E45" s="61"/>
      <c r="F45" s="199"/>
    </row>
    <row r="46" spans="1:9" ht="17.399999999999999" x14ac:dyDescent="0.3">
      <c r="A46" s="82">
        <v>1227</v>
      </c>
      <c r="B46" s="58" t="s">
        <v>783</v>
      </c>
      <c r="C46" s="58"/>
      <c r="D46" s="58">
        <v>5.5960159999998469</v>
      </c>
      <c r="E46" s="58" t="s">
        <v>27</v>
      </c>
      <c r="F46" s="199" t="s">
        <v>28</v>
      </c>
      <c r="I46">
        <v>0</v>
      </c>
    </row>
    <row r="47" spans="1:9" ht="17.399999999999999" x14ac:dyDescent="0.3">
      <c r="A47" s="82">
        <v>1240</v>
      </c>
      <c r="B47" s="127" t="s">
        <v>67</v>
      </c>
      <c r="C47" s="127"/>
      <c r="D47" s="127">
        <v>1296.9573082233128</v>
      </c>
      <c r="E47" s="127" t="s">
        <v>27</v>
      </c>
      <c r="F47" s="199"/>
      <c r="I47">
        <v>0</v>
      </c>
    </row>
    <row r="48" spans="1:9" ht="17.399999999999999" x14ac:dyDescent="0.3">
      <c r="A48" s="50">
        <v>1243</v>
      </c>
      <c r="B48" s="50" t="s">
        <v>59</v>
      </c>
      <c r="C48" s="50"/>
      <c r="D48" s="56">
        <v>60.448380263287973</v>
      </c>
      <c r="E48" s="50" t="s">
        <v>27</v>
      </c>
      <c r="F48" s="199"/>
      <c r="I48">
        <v>1</v>
      </c>
    </row>
    <row r="49" spans="1:9" ht="17.399999999999999" x14ac:dyDescent="0.3">
      <c r="A49" s="49">
        <v>1244</v>
      </c>
      <c r="B49" s="49" t="s">
        <v>7</v>
      </c>
      <c r="C49" s="49" t="s">
        <v>59</v>
      </c>
      <c r="D49" s="55">
        <v>10.742910000000002</v>
      </c>
      <c r="E49" s="49" t="s">
        <v>27</v>
      </c>
      <c r="F49" s="199"/>
      <c r="I49">
        <f>52/260</f>
        <v>0.2</v>
      </c>
    </row>
    <row r="50" spans="1:9" ht="17.399999999999999" x14ac:dyDescent="0.3">
      <c r="A50" s="49">
        <v>1245</v>
      </c>
      <c r="B50" s="49" t="s">
        <v>46</v>
      </c>
      <c r="C50" s="49" t="s">
        <v>782</v>
      </c>
      <c r="D50" s="55">
        <v>11.495700000000015</v>
      </c>
      <c r="E50" s="49" t="s">
        <v>27</v>
      </c>
      <c r="F50" s="199"/>
      <c r="I50">
        <f>52/260</f>
        <v>0.2</v>
      </c>
    </row>
    <row r="51" spans="1:9" ht="17.399999999999999" x14ac:dyDescent="0.3">
      <c r="A51" s="82">
        <v>2242</v>
      </c>
      <c r="B51" s="127" t="s">
        <v>781</v>
      </c>
      <c r="C51" s="127" t="s">
        <v>780</v>
      </c>
      <c r="D51" s="127">
        <v>29.054978965223501</v>
      </c>
      <c r="E51" s="127" t="s">
        <v>27</v>
      </c>
      <c r="F51" s="199"/>
      <c r="I51">
        <v>0</v>
      </c>
    </row>
    <row r="52" spans="1:9" ht="17.399999999999999" x14ac:dyDescent="0.3">
      <c r="A52" s="61"/>
      <c r="B52" s="61"/>
      <c r="C52" s="61"/>
      <c r="D52" s="4">
        <f>SUM(D46:D51)</f>
        <v>1414.2952934518239</v>
      </c>
      <c r="E52" s="61"/>
      <c r="F52" s="199"/>
    </row>
    <row r="53" spans="1:9" ht="17.399999999999999" x14ac:dyDescent="0.3">
      <c r="A53" s="49">
        <v>2230</v>
      </c>
      <c r="B53" s="49" t="s">
        <v>779</v>
      </c>
      <c r="C53" s="49"/>
      <c r="D53" s="55">
        <v>26.811712033953977</v>
      </c>
      <c r="E53" s="49" t="s">
        <v>207</v>
      </c>
      <c r="F53" s="199" t="s">
        <v>254</v>
      </c>
      <c r="I53">
        <f>52/260</f>
        <v>0.2</v>
      </c>
    </row>
    <row r="54" spans="1:9" ht="17.399999999999999" x14ac:dyDescent="0.3">
      <c r="A54" s="49">
        <v>2231</v>
      </c>
      <c r="B54" s="49" t="s">
        <v>129</v>
      </c>
      <c r="C54" s="49" t="s">
        <v>252</v>
      </c>
      <c r="D54" s="55">
        <v>82.006791532841206</v>
      </c>
      <c r="E54" s="49" t="s">
        <v>207</v>
      </c>
      <c r="F54" s="199"/>
      <c r="I54">
        <f>52/260</f>
        <v>0.2</v>
      </c>
    </row>
    <row r="55" spans="1:9" ht="17.399999999999999" x14ac:dyDescent="0.3">
      <c r="A55" s="82">
        <v>2232</v>
      </c>
      <c r="B55" s="127" t="s">
        <v>778</v>
      </c>
      <c r="C55" s="127" t="s">
        <v>252</v>
      </c>
      <c r="D55" s="127">
        <v>31.576622323009907</v>
      </c>
      <c r="E55" s="127" t="s">
        <v>207</v>
      </c>
      <c r="F55" s="199"/>
      <c r="I55">
        <v>0</v>
      </c>
    </row>
    <row r="56" spans="1:9" ht="17.399999999999999" x14ac:dyDescent="0.3">
      <c r="A56" s="61"/>
      <c r="B56" s="61"/>
      <c r="C56" s="61"/>
      <c r="D56" s="4">
        <f>SUM(D53:D55)</f>
        <v>140.39512588980509</v>
      </c>
      <c r="E56" s="61"/>
      <c r="F56" s="199"/>
    </row>
    <row r="57" spans="1:9" ht="17.399999999999999" x14ac:dyDescent="0.3">
      <c r="A57" s="49">
        <v>1221</v>
      </c>
      <c r="B57" s="49" t="s">
        <v>777</v>
      </c>
      <c r="C57" s="49" t="s">
        <v>343</v>
      </c>
      <c r="D57" s="55">
        <v>12.047499999999584</v>
      </c>
      <c r="E57" s="49" t="s">
        <v>39</v>
      </c>
      <c r="F57" s="199" t="s">
        <v>40</v>
      </c>
      <c r="I57">
        <f>52/260</f>
        <v>0.2</v>
      </c>
    </row>
    <row r="58" spans="1:9" ht="17.399999999999999" x14ac:dyDescent="0.3">
      <c r="A58" s="50">
        <v>1229</v>
      </c>
      <c r="B58" s="50" t="s">
        <v>235</v>
      </c>
      <c r="C58" s="50" t="s">
        <v>552</v>
      </c>
      <c r="D58" s="56">
        <v>154.19461500000006</v>
      </c>
      <c r="E58" s="50" t="s">
        <v>39</v>
      </c>
      <c r="F58" s="199"/>
      <c r="I58">
        <v>1</v>
      </c>
    </row>
    <row r="59" spans="1:9" ht="17.399999999999999" x14ac:dyDescent="0.3">
      <c r="A59" s="49">
        <v>1230</v>
      </c>
      <c r="B59" s="49" t="s">
        <v>165</v>
      </c>
      <c r="C59" s="49"/>
      <c r="D59" s="55">
        <v>11.415360000000019</v>
      </c>
      <c r="E59" s="49" t="s">
        <v>39</v>
      </c>
      <c r="F59" s="199"/>
      <c r="I59">
        <f>52/260</f>
        <v>0.2</v>
      </c>
    </row>
    <row r="60" spans="1:9" ht="17.399999999999999" x14ac:dyDescent="0.3">
      <c r="A60" s="49">
        <v>1231</v>
      </c>
      <c r="B60" s="49" t="s">
        <v>51</v>
      </c>
      <c r="C60" s="49" t="s">
        <v>776</v>
      </c>
      <c r="D60" s="55">
        <v>30.773843999999997</v>
      </c>
      <c r="E60" s="49" t="s">
        <v>39</v>
      </c>
      <c r="F60" s="199"/>
      <c r="I60">
        <f>52/260</f>
        <v>0.2</v>
      </c>
    </row>
    <row r="61" spans="1:9" ht="17.399999999999999" x14ac:dyDescent="0.3">
      <c r="A61" s="61"/>
      <c r="B61" s="61"/>
      <c r="C61" s="61"/>
      <c r="D61" s="4">
        <f>SUM(D57:D60)</f>
        <v>208.43131899999966</v>
      </c>
      <c r="E61" s="61"/>
      <c r="F61" s="199"/>
    </row>
    <row r="62" spans="1:9" ht="17.399999999999999" x14ac:dyDescent="0.3">
      <c r="A62" s="49">
        <v>2260</v>
      </c>
      <c r="B62" s="49" t="s">
        <v>775</v>
      </c>
      <c r="C62" s="49"/>
      <c r="D62" s="55">
        <v>85.742809687500213</v>
      </c>
      <c r="E62" s="49" t="s">
        <v>53</v>
      </c>
      <c r="F62" s="199" t="s">
        <v>90</v>
      </c>
      <c r="I62">
        <f>52/260</f>
        <v>0.2</v>
      </c>
    </row>
    <row r="63" spans="1:9" ht="17.399999999999999" x14ac:dyDescent="0.3">
      <c r="A63" s="49">
        <v>2261</v>
      </c>
      <c r="B63" s="49" t="s">
        <v>7</v>
      </c>
      <c r="C63" s="49" t="s">
        <v>774</v>
      </c>
      <c r="D63" s="55">
        <v>31.013513749999927</v>
      </c>
      <c r="E63" s="49" t="s">
        <v>53</v>
      </c>
      <c r="F63" s="199"/>
      <c r="I63">
        <f t="shared" ref="I63:I71" si="0">52/260</f>
        <v>0.2</v>
      </c>
    </row>
    <row r="64" spans="1:9" ht="17.399999999999999" x14ac:dyDescent="0.3">
      <c r="A64" s="121">
        <v>2262</v>
      </c>
      <c r="B64" s="121" t="s">
        <v>773</v>
      </c>
      <c r="C64" s="121"/>
      <c r="D64" s="126">
        <v>59.90430000000007</v>
      </c>
      <c r="E64" s="121" t="s">
        <v>53</v>
      </c>
      <c r="F64" s="199"/>
      <c r="I64">
        <f>1/12</f>
        <v>8.3333333333333329E-2</v>
      </c>
    </row>
    <row r="65" spans="1:9" ht="17.399999999999999" x14ac:dyDescent="0.3">
      <c r="A65" s="121">
        <v>2263</v>
      </c>
      <c r="B65" s="121" t="s">
        <v>772</v>
      </c>
      <c r="C65" s="121" t="s">
        <v>771</v>
      </c>
      <c r="D65" s="126">
        <v>29.148299999999907</v>
      </c>
      <c r="E65" s="121" t="s">
        <v>53</v>
      </c>
      <c r="F65" s="199"/>
      <c r="I65">
        <f>1/12</f>
        <v>8.3333333333333329E-2</v>
      </c>
    </row>
    <row r="66" spans="1:9" ht="17.399999999999999" x14ac:dyDescent="0.3">
      <c r="A66" s="49">
        <v>2264</v>
      </c>
      <c r="B66" s="49" t="s">
        <v>770</v>
      </c>
      <c r="C66" s="49"/>
      <c r="D66" s="55">
        <v>9.4191999999999805</v>
      </c>
      <c r="E66" s="49" t="s">
        <v>53</v>
      </c>
      <c r="F66" s="199"/>
      <c r="I66">
        <f t="shared" si="0"/>
        <v>0.2</v>
      </c>
    </row>
    <row r="67" spans="1:9" ht="17.399999999999999" x14ac:dyDescent="0.3">
      <c r="A67" s="61"/>
      <c r="B67" s="61"/>
      <c r="C67" s="61"/>
      <c r="D67" s="4">
        <f>SUM(D62:D66)</f>
        <v>215.22812343750013</v>
      </c>
      <c r="E67" s="61"/>
      <c r="F67" s="199"/>
    </row>
    <row r="68" spans="1:9" ht="17.399999999999999" x14ac:dyDescent="0.3">
      <c r="A68" s="49">
        <v>1222</v>
      </c>
      <c r="B68" s="49" t="s">
        <v>769</v>
      </c>
      <c r="C68" s="49" t="s">
        <v>767</v>
      </c>
      <c r="D68" s="55">
        <v>260.33410867244271</v>
      </c>
      <c r="E68" s="49" t="s">
        <v>53</v>
      </c>
      <c r="F68" s="199" t="s">
        <v>167</v>
      </c>
      <c r="I68">
        <f t="shared" si="0"/>
        <v>0.2</v>
      </c>
    </row>
    <row r="69" spans="1:9" ht="17.399999999999999" x14ac:dyDescent="0.3">
      <c r="A69" s="49">
        <v>1223</v>
      </c>
      <c r="B69" s="49" t="s">
        <v>768</v>
      </c>
      <c r="C69" s="49" t="s">
        <v>767</v>
      </c>
      <c r="D69" s="55">
        <v>56.965556867406391</v>
      </c>
      <c r="E69" s="49" t="s">
        <v>53</v>
      </c>
      <c r="F69" s="199"/>
      <c r="I69">
        <f t="shared" si="0"/>
        <v>0.2</v>
      </c>
    </row>
    <row r="70" spans="1:9" ht="17.399999999999999" x14ac:dyDescent="0.3">
      <c r="A70" s="121">
        <v>1241</v>
      </c>
      <c r="B70" s="121" t="s">
        <v>766</v>
      </c>
      <c r="C70" s="121"/>
      <c r="D70" s="126">
        <v>61.36867499999871</v>
      </c>
      <c r="E70" s="121" t="s">
        <v>53</v>
      </c>
      <c r="F70" s="199"/>
      <c r="I70">
        <f>1/12</f>
        <v>8.3333333333333329E-2</v>
      </c>
    </row>
    <row r="71" spans="1:9" ht="17.399999999999999" x14ac:dyDescent="0.3">
      <c r="A71" s="49">
        <v>1242</v>
      </c>
      <c r="B71" s="49" t="s">
        <v>165</v>
      </c>
      <c r="C71" s="49" t="s">
        <v>35</v>
      </c>
      <c r="D71" s="55">
        <v>10.476035999999308</v>
      </c>
      <c r="E71" s="49" t="s">
        <v>53</v>
      </c>
      <c r="F71" s="199"/>
      <c r="I71">
        <f t="shared" si="0"/>
        <v>0.2</v>
      </c>
    </row>
    <row r="72" spans="1:9" ht="17.399999999999999" x14ac:dyDescent="0.3">
      <c r="A72" s="51">
        <v>1253</v>
      </c>
      <c r="B72" s="51" t="s">
        <v>765</v>
      </c>
      <c r="C72" s="51"/>
      <c r="D72" s="57">
        <v>773.5587008744842</v>
      </c>
      <c r="E72" s="51" t="s">
        <v>53</v>
      </c>
      <c r="F72" s="199"/>
      <c r="I72">
        <f>1/12</f>
        <v>8.3333333333333329E-2</v>
      </c>
    </row>
    <row r="73" spans="1:9" ht="17.399999999999999" x14ac:dyDescent="0.3">
      <c r="A73" s="61"/>
      <c r="B73" s="61"/>
      <c r="C73" s="61"/>
      <c r="D73" s="4">
        <f>SUM(D68:D72)</f>
        <v>1162.7030774143313</v>
      </c>
      <c r="E73" s="61"/>
      <c r="F73" s="199"/>
    </row>
    <row r="74" spans="1:9" ht="17.399999999999999" x14ac:dyDescent="0.3">
      <c r="A74" s="82">
        <v>2250</v>
      </c>
      <c r="B74" s="58" t="s">
        <v>764</v>
      </c>
      <c r="C74" s="58"/>
      <c r="D74" s="58">
        <v>26.293575006438985</v>
      </c>
      <c r="E74" s="58" t="s">
        <v>53</v>
      </c>
      <c r="F74" s="199" t="s">
        <v>61</v>
      </c>
      <c r="I74">
        <v>0</v>
      </c>
    </row>
    <row r="75" spans="1:9" ht="17.399999999999999" x14ac:dyDescent="0.3">
      <c r="A75" s="82">
        <v>2251</v>
      </c>
      <c r="B75" s="58" t="s">
        <v>763</v>
      </c>
      <c r="C75" s="58" t="s">
        <v>762</v>
      </c>
      <c r="D75" s="58">
        <v>77.762882211943648</v>
      </c>
      <c r="E75" s="58" t="s">
        <v>53</v>
      </c>
      <c r="F75" s="199"/>
      <c r="I75">
        <v>0</v>
      </c>
    </row>
    <row r="76" spans="1:9" ht="17.399999999999999" x14ac:dyDescent="0.3">
      <c r="A76" s="49">
        <v>2265</v>
      </c>
      <c r="B76" s="49" t="s">
        <v>59</v>
      </c>
      <c r="C76" s="49" t="s">
        <v>761</v>
      </c>
      <c r="D76" s="55">
        <v>162.94334062500019</v>
      </c>
      <c r="E76" s="49" t="s">
        <v>53</v>
      </c>
      <c r="F76" s="199"/>
      <c r="I76">
        <f t="shared" ref="I76:I78" si="1">52/260</f>
        <v>0.2</v>
      </c>
    </row>
    <row r="77" spans="1:9" ht="17.399999999999999" x14ac:dyDescent="0.3">
      <c r="A77" s="49">
        <v>2266</v>
      </c>
      <c r="B77" s="49" t="s">
        <v>7</v>
      </c>
      <c r="C77" s="49" t="s">
        <v>85</v>
      </c>
      <c r="D77" s="55">
        <v>12.223756250000065</v>
      </c>
      <c r="E77" s="49" t="s">
        <v>53</v>
      </c>
      <c r="F77" s="199"/>
      <c r="I77">
        <f t="shared" si="1"/>
        <v>0.2</v>
      </c>
    </row>
    <row r="78" spans="1:9" ht="17.399999999999999" x14ac:dyDescent="0.3">
      <c r="A78" s="49">
        <v>2267</v>
      </c>
      <c r="B78" s="49" t="s">
        <v>62</v>
      </c>
      <c r="C78" s="49"/>
      <c r="D78" s="55">
        <v>29.565421250000377</v>
      </c>
      <c r="E78" s="49" t="s">
        <v>53</v>
      </c>
      <c r="F78" s="199"/>
      <c r="I78">
        <f t="shared" si="1"/>
        <v>0.2</v>
      </c>
    </row>
    <row r="79" spans="1:9" ht="17.399999999999999" x14ac:dyDescent="0.3">
      <c r="A79" s="121">
        <v>2268</v>
      </c>
      <c r="B79" s="121" t="s">
        <v>72</v>
      </c>
      <c r="C79" s="121" t="s">
        <v>760</v>
      </c>
      <c r="D79" s="126">
        <v>12.255753124999904</v>
      </c>
      <c r="E79" s="121" t="s">
        <v>53</v>
      </c>
      <c r="F79" s="199"/>
      <c r="I79">
        <f>1/12</f>
        <v>8.3333333333333329E-2</v>
      </c>
    </row>
    <row r="80" spans="1:9" ht="17.399999999999999" x14ac:dyDescent="0.3">
      <c r="A80" s="61"/>
      <c r="B80" s="61"/>
      <c r="C80" s="61"/>
      <c r="D80" s="4">
        <f>SUM(D74:D79)</f>
        <v>321.04472846838314</v>
      </c>
      <c r="E80" s="61"/>
      <c r="F80" s="199"/>
    </row>
    <row r="81" spans="1:9" ht="17.399999999999999" x14ac:dyDescent="0.3">
      <c r="A81" s="121">
        <v>1226</v>
      </c>
      <c r="B81" s="121" t="s">
        <v>405</v>
      </c>
      <c r="C81" s="121"/>
      <c r="D81" s="126">
        <v>9.8401799999999149</v>
      </c>
      <c r="E81" s="121" t="s">
        <v>53</v>
      </c>
      <c r="F81" s="199" t="s">
        <v>54</v>
      </c>
      <c r="I81">
        <f>1/12</f>
        <v>8.3333333333333329E-2</v>
      </c>
    </row>
    <row r="82" spans="1:9" ht="17.399999999999999" x14ac:dyDescent="0.3">
      <c r="A82" s="90">
        <v>1255</v>
      </c>
      <c r="B82" s="90" t="s">
        <v>759</v>
      </c>
      <c r="C82" s="90" t="s">
        <v>758</v>
      </c>
      <c r="D82" s="91">
        <v>430.32845999990462</v>
      </c>
      <c r="E82" s="90" t="s">
        <v>53</v>
      </c>
      <c r="F82" s="199"/>
      <c r="I82">
        <f>2/260</f>
        <v>7.6923076923076927E-3</v>
      </c>
    </row>
    <row r="83" spans="1:9" ht="17.399999999999999" x14ac:dyDescent="0.3">
      <c r="A83" s="53">
        <v>2246</v>
      </c>
      <c r="B83" s="53" t="s">
        <v>757</v>
      </c>
      <c r="C83" s="53" t="s">
        <v>55</v>
      </c>
      <c r="D83" s="58">
        <v>29.920527067239991</v>
      </c>
      <c r="E83" s="53" t="s">
        <v>53</v>
      </c>
      <c r="F83" s="199"/>
      <c r="I83">
        <v>0</v>
      </c>
    </row>
    <row r="84" spans="1:9" ht="17.399999999999999" x14ac:dyDescent="0.3">
      <c r="A84" s="90">
        <v>2247</v>
      </c>
      <c r="B84" s="90" t="s">
        <v>55</v>
      </c>
      <c r="C84" s="90"/>
      <c r="D84" s="91">
        <v>527.17387177013632</v>
      </c>
      <c r="E84" s="90" t="s">
        <v>53</v>
      </c>
      <c r="F84" s="199"/>
      <c r="I84">
        <f>2/260</f>
        <v>7.6923076923076927E-3</v>
      </c>
    </row>
    <row r="85" spans="1:9" ht="17.399999999999999" x14ac:dyDescent="0.3">
      <c r="A85" s="53">
        <v>2253</v>
      </c>
      <c r="B85" s="53" t="s">
        <v>756</v>
      </c>
      <c r="C85" s="53" t="s">
        <v>755</v>
      </c>
      <c r="D85" s="58">
        <v>30.969893908109057</v>
      </c>
      <c r="E85" s="53" t="s">
        <v>53</v>
      </c>
      <c r="F85" s="199"/>
      <c r="I85">
        <v>0</v>
      </c>
    </row>
    <row r="86" spans="1:9" ht="17.399999999999999" x14ac:dyDescent="0.3">
      <c r="A86" s="53">
        <v>2254</v>
      </c>
      <c r="B86" s="53" t="s">
        <v>754</v>
      </c>
      <c r="C86" s="53" t="s">
        <v>753</v>
      </c>
      <c r="D86" s="58">
        <v>48.117460151834536</v>
      </c>
      <c r="E86" s="53" t="s">
        <v>53</v>
      </c>
      <c r="F86" s="199"/>
      <c r="I86">
        <v>0</v>
      </c>
    </row>
    <row r="87" spans="1:9" ht="18" thickBot="1" x14ac:dyDescent="0.35">
      <c r="A87" s="61"/>
      <c r="B87" s="61"/>
      <c r="C87" s="60"/>
      <c r="D87" s="8">
        <f>SUM(D81:D86)</f>
        <v>1076.3503928972245</v>
      </c>
      <c r="E87" s="61"/>
      <c r="F87" s="199"/>
    </row>
    <row r="88" spans="1:9" ht="17.399999999999999" x14ac:dyDescent="0.3">
      <c r="C88" s="178" t="s">
        <v>56</v>
      </c>
      <c r="D88" s="167">
        <f>SUM(D87,D80,D73,D67,D61,D56,D52,D45,D41)</f>
        <v>8530.9123979341039</v>
      </c>
    </row>
    <row r="89" spans="1:9" ht="28.8" x14ac:dyDescent="0.3">
      <c r="C89" s="165" t="s">
        <v>961</v>
      </c>
      <c r="D89" s="166">
        <f>(SUM(I:I))/COUNTA(I:I)</f>
        <v>0.39353846153846134</v>
      </c>
    </row>
  </sheetData>
  <mergeCells count="16">
    <mergeCell ref="G2:H2"/>
    <mergeCell ref="A1:F1"/>
    <mergeCell ref="F68:F73"/>
    <mergeCell ref="F74:F80"/>
    <mergeCell ref="A2:A3"/>
    <mergeCell ref="B2:B3"/>
    <mergeCell ref="C2:C3"/>
    <mergeCell ref="D2:D3"/>
    <mergeCell ref="E2:F2"/>
    <mergeCell ref="F81:F87"/>
    <mergeCell ref="F4:F41"/>
    <mergeCell ref="F42:F45"/>
    <mergeCell ref="F46:F52"/>
    <mergeCell ref="F53:F56"/>
    <mergeCell ref="F57:F61"/>
    <mergeCell ref="F62:F67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0F71E-3C48-4585-A708-54F4EA22975F}">
  <sheetPr codeName="Feuil49"/>
  <dimension ref="A1:I54"/>
  <sheetViews>
    <sheetView zoomScale="70" zoomScaleNormal="70" workbookViewId="0">
      <selection activeCell="B13" sqref="B13"/>
    </sheetView>
  </sheetViews>
  <sheetFormatPr baseColWidth="10" defaultRowHeight="14.4" x14ac:dyDescent="0.3"/>
  <cols>
    <col min="1" max="1" width="14.109375" style="151" bestFit="1" customWidth="1"/>
    <col min="2" max="2" width="42.88671875" style="151" customWidth="1"/>
    <col min="3" max="3" width="29.6640625" style="151" customWidth="1"/>
    <col min="4" max="4" width="18.6640625" style="158" bestFit="1" customWidth="1"/>
    <col min="5" max="5" width="28.5546875" style="151" bestFit="1" customWidth="1"/>
    <col min="6" max="6" width="42.5546875" style="151" bestFit="1" customWidth="1"/>
    <col min="7" max="7" width="11.44140625" style="151"/>
    <col min="8" max="8" width="19.33203125" style="151" bestFit="1" customWidth="1"/>
    <col min="9" max="9" width="0" hidden="1" customWidth="1"/>
    <col min="11" max="11" width="17.33203125" customWidth="1"/>
  </cols>
  <sheetData>
    <row r="1" spans="1:9" ht="17.399999999999999" x14ac:dyDescent="0.3">
      <c r="A1" s="180" t="s">
        <v>57</v>
      </c>
      <c r="B1" s="180"/>
      <c r="C1" s="180"/>
      <c r="D1" s="180"/>
      <c r="E1" s="180"/>
      <c r="F1" s="180"/>
    </row>
    <row r="2" spans="1:9" ht="18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54" customHeight="1" x14ac:dyDescent="0.3">
      <c r="A3" s="180"/>
      <c r="B3" s="180"/>
      <c r="C3" s="180"/>
      <c r="D3" s="181"/>
      <c r="E3" s="138" t="s">
        <v>5</v>
      </c>
      <c r="F3" s="138" t="s">
        <v>6</v>
      </c>
      <c r="G3" s="68"/>
      <c r="H3" s="81" t="s">
        <v>653</v>
      </c>
    </row>
    <row r="4" spans="1:9" ht="17.399999999999999" x14ac:dyDescent="0.3">
      <c r="A4" s="68">
        <v>1310</v>
      </c>
      <c r="B4" s="68" t="s">
        <v>87</v>
      </c>
      <c r="C4" s="68"/>
      <c r="D4" s="75">
        <v>4.4174200000000612</v>
      </c>
      <c r="E4" s="68" t="s">
        <v>8</v>
      </c>
      <c r="F4" s="180" t="s">
        <v>9</v>
      </c>
      <c r="G4" s="69"/>
      <c r="H4" s="81" t="s">
        <v>652</v>
      </c>
      <c r="I4">
        <v>1</v>
      </c>
    </row>
    <row r="5" spans="1:9" ht="17.399999999999999" x14ac:dyDescent="0.3">
      <c r="A5" s="68">
        <v>1311</v>
      </c>
      <c r="B5" s="68" t="s">
        <v>399</v>
      </c>
      <c r="C5" s="68"/>
      <c r="D5" s="75">
        <v>92.745606192473787</v>
      </c>
      <c r="E5" s="68" t="s">
        <v>8</v>
      </c>
      <c r="F5" s="180"/>
      <c r="G5" s="70"/>
      <c r="H5" s="81" t="s">
        <v>654</v>
      </c>
      <c r="I5">
        <v>1</v>
      </c>
    </row>
    <row r="6" spans="1:9" ht="17.399999999999999" x14ac:dyDescent="0.3">
      <c r="A6" s="68">
        <v>1312</v>
      </c>
      <c r="B6" s="68" t="s">
        <v>838</v>
      </c>
      <c r="C6" s="68"/>
      <c r="D6" s="75">
        <v>10.14126299999994</v>
      </c>
      <c r="E6" s="68" t="s">
        <v>8</v>
      </c>
      <c r="F6" s="180"/>
      <c r="G6" s="72"/>
      <c r="H6" s="81" t="s">
        <v>655</v>
      </c>
      <c r="I6">
        <v>1</v>
      </c>
    </row>
    <row r="7" spans="1:9" ht="17.399999999999999" x14ac:dyDescent="0.3">
      <c r="A7" s="68">
        <v>1313</v>
      </c>
      <c r="B7" s="68" t="s">
        <v>50</v>
      </c>
      <c r="C7" s="68"/>
      <c r="D7" s="75">
        <v>4.5036899999999829</v>
      </c>
      <c r="E7" s="68" t="s">
        <v>8</v>
      </c>
      <c r="F7" s="180"/>
      <c r="I7">
        <v>1</v>
      </c>
    </row>
    <row r="8" spans="1:9" ht="17.399999999999999" x14ac:dyDescent="0.3">
      <c r="A8" s="68">
        <v>1314</v>
      </c>
      <c r="B8" s="68" t="s">
        <v>16</v>
      </c>
      <c r="C8" s="68"/>
      <c r="D8" s="75">
        <v>2.5500000000000118</v>
      </c>
      <c r="E8" s="68" t="s">
        <v>8</v>
      </c>
      <c r="F8" s="180"/>
      <c r="I8">
        <v>1</v>
      </c>
    </row>
    <row r="9" spans="1:9" ht="17.399999999999999" x14ac:dyDescent="0.3">
      <c r="A9" s="68">
        <v>1315</v>
      </c>
      <c r="B9" s="68" t="s">
        <v>16</v>
      </c>
      <c r="C9" s="68"/>
      <c r="D9" s="75">
        <v>2.0195999999999916</v>
      </c>
      <c r="E9" s="68" t="s">
        <v>8</v>
      </c>
      <c r="F9" s="180"/>
      <c r="I9">
        <v>1</v>
      </c>
    </row>
    <row r="10" spans="1:9" ht="17.399999999999999" x14ac:dyDescent="0.3">
      <c r="A10" s="69">
        <v>1316</v>
      </c>
      <c r="B10" s="69" t="s">
        <v>436</v>
      </c>
      <c r="C10" s="69"/>
      <c r="D10" s="74">
        <v>2.3376639999999962</v>
      </c>
      <c r="E10" s="69" t="s">
        <v>8</v>
      </c>
      <c r="F10" s="180"/>
      <c r="I10">
        <f>52/260</f>
        <v>0.2</v>
      </c>
    </row>
    <row r="11" spans="1:9" ht="17.399999999999999" x14ac:dyDescent="0.3">
      <c r="A11" s="68">
        <v>1327</v>
      </c>
      <c r="B11" s="68" t="s">
        <v>837</v>
      </c>
      <c r="C11" s="68"/>
      <c r="D11" s="75">
        <v>13.745906000000506</v>
      </c>
      <c r="E11" s="68" t="s">
        <v>8</v>
      </c>
      <c r="F11" s="180"/>
      <c r="I11">
        <v>1</v>
      </c>
    </row>
    <row r="12" spans="1:9" ht="17.399999999999999" x14ac:dyDescent="0.3">
      <c r="A12" s="68">
        <v>1328</v>
      </c>
      <c r="B12" s="68" t="s">
        <v>358</v>
      </c>
      <c r="C12" s="68"/>
      <c r="D12" s="75">
        <v>3.5726704999987504</v>
      </c>
      <c r="E12" s="68" t="s">
        <v>8</v>
      </c>
      <c r="F12" s="180"/>
      <c r="I12">
        <v>1</v>
      </c>
    </row>
    <row r="13" spans="1:9" ht="17.399999999999999" x14ac:dyDescent="0.3">
      <c r="A13" s="68">
        <v>1329</v>
      </c>
      <c r="B13" s="68" t="s">
        <v>836</v>
      </c>
      <c r="C13" s="68"/>
      <c r="D13" s="75">
        <v>3.8526705000005257</v>
      </c>
      <c r="E13" s="68" t="s">
        <v>8</v>
      </c>
      <c r="F13" s="180"/>
      <c r="I13">
        <v>1</v>
      </c>
    </row>
    <row r="14" spans="1:9" ht="17.399999999999999" x14ac:dyDescent="0.3">
      <c r="A14" s="68">
        <v>1331</v>
      </c>
      <c r="B14" s="68" t="s">
        <v>81</v>
      </c>
      <c r="C14" s="68"/>
      <c r="D14" s="75">
        <v>1.5161364999983933</v>
      </c>
      <c r="E14" s="68" t="s">
        <v>8</v>
      </c>
      <c r="F14" s="180"/>
      <c r="I14">
        <v>1</v>
      </c>
    </row>
    <row r="15" spans="1:9" ht="17.399999999999999" x14ac:dyDescent="0.3">
      <c r="A15" s="68">
        <v>1332</v>
      </c>
      <c r="B15" s="68" t="s">
        <v>79</v>
      </c>
      <c r="C15" s="68"/>
      <c r="D15" s="75">
        <v>1.4986330000011032</v>
      </c>
      <c r="E15" s="68" t="s">
        <v>8</v>
      </c>
      <c r="F15" s="180"/>
      <c r="I15">
        <v>1</v>
      </c>
    </row>
    <row r="16" spans="1:9" ht="17.399999999999999" x14ac:dyDescent="0.3">
      <c r="A16" s="68">
        <v>1333</v>
      </c>
      <c r="B16" s="68" t="s">
        <v>79</v>
      </c>
      <c r="C16" s="68"/>
      <c r="D16" s="75">
        <v>1.5086349999983877</v>
      </c>
      <c r="E16" s="68" t="s">
        <v>8</v>
      </c>
      <c r="F16" s="180"/>
      <c r="I16">
        <v>1</v>
      </c>
    </row>
    <row r="17" spans="1:9" ht="17.399999999999999" x14ac:dyDescent="0.3">
      <c r="A17" s="68">
        <v>1334</v>
      </c>
      <c r="B17" s="68" t="s">
        <v>835</v>
      </c>
      <c r="C17" s="68"/>
      <c r="D17" s="75">
        <v>49.267228717007157</v>
      </c>
      <c r="E17" s="68" t="s">
        <v>8</v>
      </c>
      <c r="F17" s="180"/>
      <c r="I17">
        <v>1</v>
      </c>
    </row>
    <row r="18" spans="1:9" ht="17.399999999999999" x14ac:dyDescent="0.3">
      <c r="A18" s="69">
        <v>1335</v>
      </c>
      <c r="B18" s="69" t="s">
        <v>746</v>
      </c>
      <c r="C18" s="69"/>
      <c r="D18" s="74">
        <v>26.358465839187364</v>
      </c>
      <c r="E18" s="69" t="s">
        <v>8</v>
      </c>
      <c r="F18" s="180"/>
      <c r="I18">
        <f>52/260</f>
        <v>0.2</v>
      </c>
    </row>
    <row r="19" spans="1:9" ht="17.399999999999999" x14ac:dyDescent="0.3">
      <c r="A19" s="69">
        <v>1337</v>
      </c>
      <c r="B19" s="69" t="s">
        <v>834</v>
      </c>
      <c r="C19" s="69"/>
      <c r="D19" s="74">
        <v>33.703339142763305</v>
      </c>
      <c r="E19" s="69" t="s">
        <v>8</v>
      </c>
      <c r="F19" s="180"/>
      <c r="I19">
        <f>52/260</f>
        <v>0.2</v>
      </c>
    </row>
    <row r="20" spans="1:9" ht="17.399999999999999" x14ac:dyDescent="0.3">
      <c r="A20" s="72">
        <v>2300</v>
      </c>
      <c r="B20" s="72" t="s">
        <v>833</v>
      </c>
      <c r="C20" s="72" t="s">
        <v>787</v>
      </c>
      <c r="D20" s="77">
        <v>717.65055862472968</v>
      </c>
      <c r="E20" s="72" t="s">
        <v>8</v>
      </c>
      <c r="F20" s="180"/>
      <c r="I20">
        <v>0</v>
      </c>
    </row>
    <row r="21" spans="1:9" ht="17.399999999999999" x14ac:dyDescent="0.3">
      <c r="A21" s="68">
        <v>2310</v>
      </c>
      <c r="B21" s="68" t="s">
        <v>540</v>
      </c>
      <c r="C21" s="68" t="s">
        <v>787</v>
      </c>
      <c r="D21" s="75">
        <v>4.8837773983808299</v>
      </c>
      <c r="E21" s="68" t="s">
        <v>8</v>
      </c>
      <c r="F21" s="180"/>
      <c r="I21">
        <v>1</v>
      </c>
    </row>
    <row r="22" spans="1:9" ht="17.399999999999999" x14ac:dyDescent="0.3">
      <c r="A22" s="68">
        <v>2311</v>
      </c>
      <c r="B22" s="68" t="s">
        <v>557</v>
      </c>
      <c r="C22" s="68" t="s">
        <v>787</v>
      </c>
      <c r="D22" s="75">
        <v>6.7256830841604058</v>
      </c>
      <c r="E22" s="68" t="s">
        <v>8</v>
      </c>
      <c r="F22" s="180"/>
      <c r="I22">
        <v>1</v>
      </c>
    </row>
    <row r="23" spans="1:9" ht="17.399999999999999" x14ac:dyDescent="0.3">
      <c r="A23" s="68">
        <v>2312</v>
      </c>
      <c r="B23" s="68" t="s">
        <v>223</v>
      </c>
      <c r="C23" s="68"/>
      <c r="D23" s="75">
        <v>5.3416200000007343</v>
      </c>
      <c r="E23" s="68" t="s">
        <v>8</v>
      </c>
      <c r="F23" s="180"/>
      <c r="I23">
        <v>1</v>
      </c>
    </row>
    <row r="24" spans="1:9" ht="17.399999999999999" x14ac:dyDescent="0.3">
      <c r="A24" s="68">
        <v>2313</v>
      </c>
      <c r="B24" s="68" t="s">
        <v>266</v>
      </c>
      <c r="C24" s="68"/>
      <c r="D24" s="75">
        <v>1.3737600000000545</v>
      </c>
      <c r="E24" s="68" t="s">
        <v>8</v>
      </c>
      <c r="F24" s="180"/>
      <c r="I24">
        <v>1</v>
      </c>
    </row>
    <row r="25" spans="1:9" ht="17.399999999999999" x14ac:dyDescent="0.3">
      <c r="A25" s="68">
        <v>2314</v>
      </c>
      <c r="B25" s="68" t="s">
        <v>266</v>
      </c>
      <c r="C25" s="68"/>
      <c r="D25" s="75">
        <v>1.3567999999968561</v>
      </c>
      <c r="E25" s="68" t="s">
        <v>8</v>
      </c>
      <c r="F25" s="180"/>
      <c r="I25">
        <v>1</v>
      </c>
    </row>
    <row r="26" spans="1:9" ht="17.399999999999999" x14ac:dyDescent="0.3">
      <c r="A26" s="72">
        <v>2315</v>
      </c>
      <c r="B26" s="72" t="s">
        <v>91</v>
      </c>
      <c r="C26" s="72"/>
      <c r="D26" s="77">
        <v>1.3398399999971236</v>
      </c>
      <c r="E26" s="72" t="s">
        <v>8</v>
      </c>
      <c r="F26" s="180"/>
      <c r="I26">
        <v>0</v>
      </c>
    </row>
    <row r="27" spans="1:9" ht="17.399999999999999" x14ac:dyDescent="0.3">
      <c r="A27" s="138"/>
      <c r="B27" s="138"/>
      <c r="C27" s="138"/>
      <c r="D27" s="71">
        <f>SUM(D4:D26)</f>
        <v>992.41096749869496</v>
      </c>
      <c r="E27" s="138"/>
      <c r="F27" s="180"/>
    </row>
    <row r="28" spans="1:9" ht="34.799999999999997" x14ac:dyDescent="0.3">
      <c r="A28" s="69">
        <v>1317</v>
      </c>
      <c r="B28" s="69" t="s">
        <v>832</v>
      </c>
      <c r="C28" s="69" t="s">
        <v>831</v>
      </c>
      <c r="D28" s="74">
        <v>13.592771999997666</v>
      </c>
      <c r="E28" s="69" t="s">
        <v>27</v>
      </c>
      <c r="F28" s="180" t="s">
        <v>28</v>
      </c>
      <c r="I28">
        <f>52/260</f>
        <v>0.2</v>
      </c>
    </row>
    <row r="29" spans="1:9" ht="34.799999999999997" x14ac:dyDescent="0.3">
      <c r="A29" s="69">
        <v>1318</v>
      </c>
      <c r="B29" s="69" t="s">
        <v>420</v>
      </c>
      <c r="C29" s="69" t="s">
        <v>830</v>
      </c>
      <c r="D29" s="74">
        <v>13.992838249997</v>
      </c>
      <c r="E29" s="69" t="s">
        <v>27</v>
      </c>
      <c r="F29" s="180"/>
      <c r="I29">
        <f>52/260</f>
        <v>0.2</v>
      </c>
    </row>
    <row r="30" spans="1:9" ht="17.399999999999999" x14ac:dyDescent="0.3">
      <c r="A30" s="69">
        <v>1319</v>
      </c>
      <c r="B30" s="69" t="s">
        <v>829</v>
      </c>
      <c r="C30" s="69" t="s">
        <v>758</v>
      </c>
      <c r="D30" s="74">
        <v>21.193228749998845</v>
      </c>
      <c r="E30" s="69" t="s">
        <v>27</v>
      </c>
      <c r="F30" s="180"/>
      <c r="I30">
        <f t="shared" ref="I30:I36" si="0">52/260</f>
        <v>0.2</v>
      </c>
    </row>
    <row r="31" spans="1:9" ht="52.2" x14ac:dyDescent="0.3">
      <c r="A31" s="69">
        <v>1320</v>
      </c>
      <c r="B31" s="69" t="s">
        <v>828</v>
      </c>
      <c r="C31" s="69" t="s">
        <v>827</v>
      </c>
      <c r="D31" s="74">
        <v>28.178611000000139</v>
      </c>
      <c r="E31" s="69" t="s">
        <v>27</v>
      </c>
      <c r="F31" s="180"/>
      <c r="I31">
        <f t="shared" si="0"/>
        <v>0.2</v>
      </c>
    </row>
    <row r="32" spans="1:9" ht="17.399999999999999" x14ac:dyDescent="0.3">
      <c r="A32" s="69">
        <v>1321</v>
      </c>
      <c r="B32" s="69" t="s">
        <v>826</v>
      </c>
      <c r="C32" s="69" t="s">
        <v>758</v>
      </c>
      <c r="D32" s="74">
        <v>13.83614894480923</v>
      </c>
      <c r="E32" s="69" t="s">
        <v>27</v>
      </c>
      <c r="F32" s="180"/>
      <c r="I32">
        <f t="shared" si="0"/>
        <v>0.2</v>
      </c>
    </row>
    <row r="33" spans="1:9" ht="17.399999999999999" x14ac:dyDescent="0.3">
      <c r="A33" s="69">
        <v>1322</v>
      </c>
      <c r="B33" s="69" t="s">
        <v>825</v>
      </c>
      <c r="C33" s="69" t="s">
        <v>758</v>
      </c>
      <c r="D33" s="74">
        <v>13.979004453062375</v>
      </c>
      <c r="E33" s="69" t="s">
        <v>27</v>
      </c>
      <c r="F33" s="180"/>
      <c r="I33">
        <f t="shared" si="0"/>
        <v>0.2</v>
      </c>
    </row>
    <row r="34" spans="1:9" ht="52.2" x14ac:dyDescent="0.3">
      <c r="A34" s="69">
        <v>1323</v>
      </c>
      <c r="B34" s="69" t="s">
        <v>824</v>
      </c>
      <c r="C34" s="69" t="s">
        <v>823</v>
      </c>
      <c r="D34" s="74">
        <v>13.956572063445792</v>
      </c>
      <c r="E34" s="69" t="s">
        <v>27</v>
      </c>
      <c r="F34" s="180"/>
      <c r="I34">
        <f t="shared" si="0"/>
        <v>0.2</v>
      </c>
    </row>
    <row r="35" spans="1:9" ht="52.2" x14ac:dyDescent="0.3">
      <c r="A35" s="69">
        <v>1324</v>
      </c>
      <c r="B35" s="69" t="s">
        <v>824</v>
      </c>
      <c r="C35" s="69" t="s">
        <v>823</v>
      </c>
      <c r="D35" s="74">
        <v>14.038914063445768</v>
      </c>
      <c r="E35" s="69" t="s">
        <v>27</v>
      </c>
      <c r="F35" s="180"/>
      <c r="I35">
        <f t="shared" si="0"/>
        <v>0.2</v>
      </c>
    </row>
    <row r="36" spans="1:9" ht="17.399999999999999" x14ac:dyDescent="0.3">
      <c r="A36" s="69">
        <v>1325</v>
      </c>
      <c r="B36" s="69" t="s">
        <v>822</v>
      </c>
      <c r="C36" s="69" t="s">
        <v>821</v>
      </c>
      <c r="D36" s="74">
        <v>13.857737999999873</v>
      </c>
      <c r="E36" s="69" t="s">
        <v>27</v>
      </c>
      <c r="F36" s="180"/>
      <c r="I36">
        <f t="shared" si="0"/>
        <v>0.2</v>
      </c>
    </row>
    <row r="37" spans="1:9" ht="17.399999999999999" x14ac:dyDescent="0.3">
      <c r="A37" s="138"/>
      <c r="B37" s="138"/>
      <c r="C37" s="138"/>
      <c r="D37" s="71">
        <f>SUM(D28:D36)</f>
        <v>146.62582752475669</v>
      </c>
      <c r="E37" s="138"/>
      <c r="F37" s="180"/>
    </row>
    <row r="38" spans="1:9" ht="17.399999999999999" x14ac:dyDescent="0.3">
      <c r="A38" s="72">
        <v>1309</v>
      </c>
      <c r="B38" s="72" t="s">
        <v>91</v>
      </c>
      <c r="C38" s="72" t="s">
        <v>820</v>
      </c>
      <c r="D38" s="77">
        <v>0.81591999999999942</v>
      </c>
      <c r="E38" s="72" t="s">
        <v>53</v>
      </c>
      <c r="F38" s="180" t="s">
        <v>61</v>
      </c>
      <c r="I38">
        <v>0</v>
      </c>
    </row>
    <row r="39" spans="1:9" ht="34.799999999999997" x14ac:dyDescent="0.3">
      <c r="A39" s="69">
        <v>1326</v>
      </c>
      <c r="B39" s="69" t="s">
        <v>85</v>
      </c>
      <c r="C39" s="69" t="s">
        <v>819</v>
      </c>
      <c r="D39" s="74">
        <v>13.919250000000018</v>
      </c>
      <c r="E39" s="69" t="s">
        <v>53</v>
      </c>
      <c r="F39" s="180"/>
      <c r="I39">
        <f>52/260</f>
        <v>0.2</v>
      </c>
    </row>
    <row r="40" spans="1:9" ht="17.399999999999999" x14ac:dyDescent="0.3">
      <c r="A40" s="72">
        <v>1330</v>
      </c>
      <c r="B40" s="72" t="s">
        <v>818</v>
      </c>
      <c r="C40" s="72"/>
      <c r="D40" s="77">
        <v>1.4986330000011032</v>
      </c>
      <c r="E40" s="72" t="s">
        <v>53</v>
      </c>
      <c r="F40" s="180"/>
      <c r="I40">
        <v>0</v>
      </c>
    </row>
    <row r="41" spans="1:9" ht="17.399999999999999" x14ac:dyDescent="0.3">
      <c r="A41" s="69">
        <v>1338</v>
      </c>
      <c r="B41" s="69" t="s">
        <v>817</v>
      </c>
      <c r="C41" s="69"/>
      <c r="D41" s="74">
        <v>14.121149666885547</v>
      </c>
      <c r="E41" s="69" t="s">
        <v>53</v>
      </c>
      <c r="F41" s="180"/>
      <c r="I41">
        <f>52/260</f>
        <v>0.2</v>
      </c>
    </row>
    <row r="42" spans="1:9" ht="17.399999999999999" x14ac:dyDescent="0.3">
      <c r="A42" s="69">
        <v>1339</v>
      </c>
      <c r="B42" s="69" t="s">
        <v>51</v>
      </c>
      <c r="C42" s="69" t="s">
        <v>816</v>
      </c>
      <c r="D42" s="74">
        <v>20.226290791337661</v>
      </c>
      <c r="E42" s="69" t="s">
        <v>53</v>
      </c>
      <c r="F42" s="180"/>
      <c r="I42">
        <f t="shared" ref="I42:I51" si="1">52/260</f>
        <v>0.2</v>
      </c>
    </row>
    <row r="43" spans="1:9" ht="17.399999999999999" x14ac:dyDescent="0.3">
      <c r="A43" s="69">
        <v>1340</v>
      </c>
      <c r="B43" s="69" t="s">
        <v>815</v>
      </c>
      <c r="C43" s="69"/>
      <c r="D43" s="74">
        <v>40.842381935887225</v>
      </c>
      <c r="E43" s="69" t="s">
        <v>53</v>
      </c>
      <c r="F43" s="180"/>
      <c r="I43">
        <f t="shared" si="1"/>
        <v>0.2</v>
      </c>
    </row>
    <row r="44" spans="1:9" ht="34.799999999999997" x14ac:dyDescent="0.3">
      <c r="A44" s="69">
        <v>1341</v>
      </c>
      <c r="B44" s="69" t="s">
        <v>814</v>
      </c>
      <c r="C44" s="69" t="s">
        <v>813</v>
      </c>
      <c r="D44" s="74">
        <v>17.833807702736735</v>
      </c>
      <c r="E44" s="69" t="s">
        <v>53</v>
      </c>
      <c r="F44" s="180"/>
      <c r="I44">
        <f t="shared" si="1"/>
        <v>0.2</v>
      </c>
    </row>
    <row r="45" spans="1:9" ht="17.399999999999999" x14ac:dyDescent="0.3">
      <c r="A45" s="69">
        <v>1342</v>
      </c>
      <c r="B45" s="69" t="s">
        <v>812</v>
      </c>
      <c r="C45" s="69" t="s">
        <v>810</v>
      </c>
      <c r="D45" s="74">
        <v>42.205498578254343</v>
      </c>
      <c r="E45" s="69" t="s">
        <v>53</v>
      </c>
      <c r="F45" s="180"/>
      <c r="I45">
        <f t="shared" si="1"/>
        <v>0.2</v>
      </c>
    </row>
    <row r="46" spans="1:9" ht="17.399999999999999" x14ac:dyDescent="0.3">
      <c r="A46" s="69">
        <v>1343</v>
      </c>
      <c r="B46" s="69" t="s">
        <v>7</v>
      </c>
      <c r="C46" s="69"/>
      <c r="D46" s="74">
        <v>17.620164362721251</v>
      </c>
      <c r="E46" s="69" t="s">
        <v>53</v>
      </c>
      <c r="F46" s="180"/>
      <c r="I46">
        <f t="shared" si="1"/>
        <v>0.2</v>
      </c>
    </row>
    <row r="47" spans="1:9" ht="17.399999999999999" x14ac:dyDescent="0.3">
      <c r="A47" s="69">
        <v>1344</v>
      </c>
      <c r="B47" s="69" t="s">
        <v>811</v>
      </c>
      <c r="C47" s="69" t="s">
        <v>810</v>
      </c>
      <c r="D47" s="74">
        <v>14.351487175901227</v>
      </c>
      <c r="E47" s="69" t="s">
        <v>53</v>
      </c>
      <c r="F47" s="180"/>
      <c r="I47">
        <f t="shared" si="1"/>
        <v>0.2</v>
      </c>
    </row>
    <row r="48" spans="1:9" ht="17.399999999999999" x14ac:dyDescent="0.3">
      <c r="A48" s="69">
        <v>1345</v>
      </c>
      <c r="B48" s="69" t="s">
        <v>809</v>
      </c>
      <c r="C48" s="69" t="s">
        <v>808</v>
      </c>
      <c r="D48" s="74">
        <v>19.352711226993087</v>
      </c>
      <c r="E48" s="69" t="s">
        <v>53</v>
      </c>
      <c r="F48" s="180"/>
      <c r="I48">
        <f t="shared" si="1"/>
        <v>0.2</v>
      </c>
    </row>
    <row r="49" spans="1:9" ht="17.399999999999999" x14ac:dyDescent="0.3">
      <c r="A49" s="69">
        <v>1346</v>
      </c>
      <c r="B49" s="69" t="s">
        <v>568</v>
      </c>
      <c r="C49" s="69" t="s">
        <v>670</v>
      </c>
      <c r="D49" s="74">
        <v>19.944932609484162</v>
      </c>
      <c r="E49" s="69" t="s">
        <v>53</v>
      </c>
      <c r="F49" s="180"/>
      <c r="I49">
        <f t="shared" si="1"/>
        <v>0.2</v>
      </c>
    </row>
    <row r="50" spans="1:9" ht="17.399999999999999" x14ac:dyDescent="0.3">
      <c r="A50" s="69">
        <v>1347</v>
      </c>
      <c r="B50" s="69" t="s">
        <v>7</v>
      </c>
      <c r="C50" s="69" t="s">
        <v>807</v>
      </c>
      <c r="D50" s="74">
        <v>19.244229632001872</v>
      </c>
      <c r="E50" s="69" t="s">
        <v>53</v>
      </c>
      <c r="F50" s="180"/>
      <c r="I50">
        <f t="shared" si="1"/>
        <v>0.2</v>
      </c>
    </row>
    <row r="51" spans="1:9" ht="34.799999999999997" x14ac:dyDescent="0.3">
      <c r="A51" s="69">
        <v>2320</v>
      </c>
      <c r="B51" s="69" t="s">
        <v>806</v>
      </c>
      <c r="C51" s="69" t="s">
        <v>805</v>
      </c>
      <c r="D51" s="74">
        <v>65.897054068932974</v>
      </c>
      <c r="E51" s="69" t="s">
        <v>53</v>
      </c>
      <c r="F51" s="180"/>
      <c r="I51">
        <f t="shared" si="1"/>
        <v>0.2</v>
      </c>
    </row>
    <row r="52" spans="1:9" ht="18" thickBot="1" x14ac:dyDescent="0.35">
      <c r="A52" s="138"/>
      <c r="B52" s="138"/>
      <c r="C52" s="140"/>
      <c r="D52" s="157">
        <f>SUM(D38:D51)</f>
        <v>307.87351075113719</v>
      </c>
      <c r="E52" s="138"/>
      <c r="F52" s="180"/>
    </row>
    <row r="53" spans="1:9" ht="17.399999999999999" x14ac:dyDescent="0.3">
      <c r="C53" s="179" t="s">
        <v>56</v>
      </c>
      <c r="D53" s="176">
        <f>SUM(D52,D37,D27)</f>
        <v>1446.9103057745888</v>
      </c>
    </row>
    <row r="54" spans="1:9" ht="28.8" x14ac:dyDescent="0.3">
      <c r="C54" s="165" t="s">
        <v>961</v>
      </c>
      <c r="D54" s="166">
        <f>(SUM(I:I))/COUNTA(I:I)</f>
        <v>0.49565217391304311</v>
      </c>
    </row>
  </sheetData>
  <mergeCells count="10">
    <mergeCell ref="G2:H2"/>
    <mergeCell ref="A1:F1"/>
    <mergeCell ref="F4:F27"/>
    <mergeCell ref="F28:F37"/>
    <mergeCell ref="F38:F52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0108F-0D2F-44BF-930F-BF528DB4AF75}">
  <sheetPr codeName="Feuil50"/>
  <dimension ref="A1:I36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8.33203125" bestFit="1" customWidth="1"/>
    <col min="3" max="3" width="24.44140625" bestFit="1" customWidth="1"/>
    <col min="4" max="4" width="17.33203125" style="12" bestFit="1" customWidth="1"/>
    <col min="5" max="5" width="28.5546875" bestFit="1" customWidth="1"/>
    <col min="6" max="6" width="42.5546875" bestFit="1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25.5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40.5" customHeight="1" x14ac:dyDescent="0.3">
      <c r="A3" s="182"/>
      <c r="B3" s="182"/>
      <c r="C3" s="182"/>
      <c r="D3" s="185"/>
      <c r="E3" s="106" t="s">
        <v>5</v>
      </c>
      <c r="F3" s="106" t="s">
        <v>6</v>
      </c>
      <c r="G3" s="112"/>
      <c r="H3" s="111" t="s">
        <v>653</v>
      </c>
    </row>
    <row r="4" spans="1:9" ht="17.399999999999999" x14ac:dyDescent="0.3">
      <c r="A4" s="112">
        <v>1015</v>
      </c>
      <c r="B4" s="112" t="s">
        <v>399</v>
      </c>
      <c r="C4" s="112"/>
      <c r="D4" s="125">
        <v>24.897903908785491</v>
      </c>
      <c r="E4" s="112" t="s">
        <v>8</v>
      </c>
      <c r="F4" s="182" t="s">
        <v>9</v>
      </c>
      <c r="G4" s="49"/>
      <c r="H4" s="111" t="s">
        <v>652</v>
      </c>
      <c r="I4">
        <v>1</v>
      </c>
    </row>
    <row r="5" spans="1:9" ht="17.399999999999999" x14ac:dyDescent="0.3">
      <c r="A5" s="120">
        <v>1016</v>
      </c>
      <c r="B5" s="120" t="s">
        <v>49</v>
      </c>
      <c r="C5" s="120"/>
      <c r="D5" s="125">
        <v>16.587</v>
      </c>
      <c r="E5" s="120" t="s">
        <v>8</v>
      </c>
      <c r="F5" s="182"/>
      <c r="G5" s="51"/>
      <c r="H5" s="111" t="s">
        <v>654</v>
      </c>
      <c r="I5">
        <v>1</v>
      </c>
    </row>
    <row r="6" spans="1:9" ht="17.399999999999999" x14ac:dyDescent="0.3">
      <c r="A6" s="120">
        <v>1017</v>
      </c>
      <c r="B6" s="120" t="s">
        <v>49</v>
      </c>
      <c r="C6" s="120"/>
      <c r="D6" s="125">
        <v>14.684000000000015</v>
      </c>
      <c r="E6" s="120" t="s">
        <v>8</v>
      </c>
      <c r="F6" s="182"/>
      <c r="G6" s="53"/>
      <c r="H6" s="111" t="s">
        <v>655</v>
      </c>
      <c r="I6">
        <v>1</v>
      </c>
    </row>
    <row r="7" spans="1:9" ht="17.399999999999999" x14ac:dyDescent="0.3">
      <c r="A7" s="112">
        <v>1019</v>
      </c>
      <c r="B7" s="112" t="s">
        <v>373</v>
      </c>
      <c r="C7" s="112"/>
      <c r="D7" s="125">
        <v>30.01329999999999</v>
      </c>
      <c r="E7" s="112" t="s">
        <v>8</v>
      </c>
      <c r="F7" s="182"/>
      <c r="I7">
        <v>1</v>
      </c>
    </row>
    <row r="8" spans="1:9" ht="17.399999999999999" x14ac:dyDescent="0.3">
      <c r="A8" s="112">
        <v>1020</v>
      </c>
      <c r="B8" s="112" t="s">
        <v>104</v>
      </c>
      <c r="C8" s="112"/>
      <c r="D8" s="125">
        <v>8.9744179580073258</v>
      </c>
      <c r="E8" s="112" t="s">
        <v>8</v>
      </c>
      <c r="F8" s="182"/>
      <c r="I8">
        <v>1</v>
      </c>
    </row>
    <row r="9" spans="1:9" ht="17.399999999999999" x14ac:dyDescent="0.3">
      <c r="A9" s="49">
        <v>1023</v>
      </c>
      <c r="B9" s="49" t="s">
        <v>76</v>
      </c>
      <c r="C9" s="49"/>
      <c r="D9" s="124">
        <v>14.592349999999962</v>
      </c>
      <c r="E9" s="49" t="s">
        <v>8</v>
      </c>
      <c r="F9" s="182"/>
      <c r="I9">
        <f>52/315</f>
        <v>0.16507936507936508</v>
      </c>
    </row>
    <row r="10" spans="1:9" ht="17.399999999999999" x14ac:dyDescent="0.3">
      <c r="A10" s="112">
        <v>1024</v>
      </c>
      <c r="B10" s="112" t="s">
        <v>399</v>
      </c>
      <c r="C10" s="112"/>
      <c r="D10" s="125">
        <v>7.8050696003997846</v>
      </c>
      <c r="E10" s="112" t="s">
        <v>8</v>
      </c>
      <c r="F10" s="182"/>
      <c r="I10">
        <v>1</v>
      </c>
    </row>
    <row r="11" spans="1:9" ht="17.399999999999999" x14ac:dyDescent="0.3">
      <c r="A11" s="112">
        <v>1025</v>
      </c>
      <c r="B11" s="112" t="s">
        <v>638</v>
      </c>
      <c r="C11" s="112"/>
      <c r="D11" s="125">
        <v>12.158993749999924</v>
      </c>
      <c r="E11" s="112" t="s">
        <v>8</v>
      </c>
      <c r="F11" s="182"/>
      <c r="I11">
        <v>1</v>
      </c>
    </row>
    <row r="12" spans="1:9" ht="17.399999999999999" x14ac:dyDescent="0.3">
      <c r="A12" s="112">
        <v>1027</v>
      </c>
      <c r="B12" s="112" t="s">
        <v>399</v>
      </c>
      <c r="C12" s="112"/>
      <c r="D12" s="125">
        <v>8.7175750000000267</v>
      </c>
      <c r="E12" s="112" t="s">
        <v>8</v>
      </c>
      <c r="F12" s="182"/>
      <c r="I12">
        <v>1</v>
      </c>
    </row>
    <row r="13" spans="1:9" ht="17.399999999999999" x14ac:dyDescent="0.3">
      <c r="A13" s="112">
        <v>1030</v>
      </c>
      <c r="B13" s="112" t="s">
        <v>104</v>
      </c>
      <c r="C13" s="112"/>
      <c r="D13" s="125">
        <v>13.999499999999992</v>
      </c>
      <c r="E13" s="112" t="s">
        <v>8</v>
      </c>
      <c r="F13" s="182"/>
      <c r="I13">
        <v>1</v>
      </c>
    </row>
    <row r="14" spans="1:9" ht="17.399999999999999" x14ac:dyDescent="0.3">
      <c r="A14" s="23"/>
      <c r="B14" s="22"/>
      <c r="C14" s="22"/>
      <c r="D14" s="117">
        <f>SUM(D4:D13)</f>
        <v>152.43011021719252</v>
      </c>
      <c r="E14" s="22"/>
      <c r="F14" s="182"/>
    </row>
    <row r="15" spans="1:9" ht="17.399999999999999" x14ac:dyDescent="0.3">
      <c r="A15" s="112">
        <v>1010</v>
      </c>
      <c r="B15" s="112" t="s">
        <v>637</v>
      </c>
      <c r="C15" s="112" t="s">
        <v>636</v>
      </c>
      <c r="D15" s="125">
        <v>4.8847624999999635</v>
      </c>
      <c r="E15" s="112" t="s">
        <v>30</v>
      </c>
      <c r="F15" s="182" t="s">
        <v>31</v>
      </c>
      <c r="I15">
        <v>1</v>
      </c>
    </row>
    <row r="16" spans="1:9" ht="17.399999999999999" x14ac:dyDescent="0.3">
      <c r="A16" s="112">
        <v>1011</v>
      </c>
      <c r="B16" s="112" t="s">
        <v>29</v>
      </c>
      <c r="C16" s="112" t="s">
        <v>431</v>
      </c>
      <c r="D16" s="125">
        <v>41.6</v>
      </c>
      <c r="E16" s="112" t="s">
        <v>30</v>
      </c>
      <c r="F16" s="182"/>
      <c r="I16">
        <v>1</v>
      </c>
    </row>
    <row r="17" spans="1:9" ht="17.399999999999999" x14ac:dyDescent="0.3">
      <c r="A17" s="119">
        <v>1013</v>
      </c>
      <c r="B17" s="119" t="s">
        <v>617</v>
      </c>
      <c r="C17" s="119"/>
      <c r="D17" s="124">
        <v>7.8255000000000088</v>
      </c>
      <c r="E17" s="119" t="s">
        <v>30</v>
      </c>
      <c r="F17" s="182"/>
      <c r="I17">
        <f>52/315</f>
        <v>0.16507936507936508</v>
      </c>
    </row>
    <row r="18" spans="1:9" ht="17.399999999999999" x14ac:dyDescent="0.3">
      <c r="A18" s="121">
        <v>1014</v>
      </c>
      <c r="B18" s="121" t="s">
        <v>251</v>
      </c>
      <c r="C18" s="121"/>
      <c r="D18" s="126">
        <v>19.836499999999678</v>
      </c>
      <c r="E18" s="121" t="s">
        <v>30</v>
      </c>
      <c r="F18" s="182"/>
      <c r="I18">
        <f>1/12</f>
        <v>8.3333333333333329E-2</v>
      </c>
    </row>
    <row r="19" spans="1:9" ht="17.399999999999999" x14ac:dyDescent="0.3">
      <c r="A19" s="119">
        <v>1021</v>
      </c>
      <c r="B19" s="119" t="s">
        <v>386</v>
      </c>
      <c r="C19" s="119" t="s">
        <v>635</v>
      </c>
      <c r="D19" s="124">
        <v>9.3699999999999992</v>
      </c>
      <c r="E19" s="119" t="s">
        <v>30</v>
      </c>
      <c r="F19" s="182"/>
      <c r="I19">
        <f>52/315</f>
        <v>0.16507936507936508</v>
      </c>
    </row>
    <row r="20" spans="1:9" ht="17.399999999999999" x14ac:dyDescent="0.3">
      <c r="A20" s="119">
        <v>1026</v>
      </c>
      <c r="B20" s="119" t="s">
        <v>7</v>
      </c>
      <c r="C20" s="119" t="s">
        <v>367</v>
      </c>
      <c r="D20" s="124">
        <v>18.268199999999887</v>
      </c>
      <c r="E20" s="119" t="s">
        <v>30</v>
      </c>
      <c r="F20" s="182"/>
      <c r="I20">
        <f>52/315</f>
        <v>0.16507936507936508</v>
      </c>
    </row>
    <row r="21" spans="1:9" ht="17.399999999999999" x14ac:dyDescent="0.3">
      <c r="A21" s="23"/>
      <c r="B21" s="22"/>
      <c r="C21" s="22"/>
      <c r="D21" s="117">
        <f>SUM(D15:D20)</f>
        <v>101.78496249999955</v>
      </c>
      <c r="E21" s="22"/>
      <c r="F21" s="182"/>
    </row>
    <row r="22" spans="1:9" ht="17.399999999999999" x14ac:dyDescent="0.3">
      <c r="A22" s="112">
        <v>1028</v>
      </c>
      <c r="B22" s="112" t="s">
        <v>426</v>
      </c>
      <c r="C22" s="112"/>
      <c r="D22" s="125">
        <v>112.43813249999951</v>
      </c>
      <c r="E22" s="112" t="s">
        <v>30</v>
      </c>
      <c r="F22" s="182" t="s">
        <v>36</v>
      </c>
      <c r="I22">
        <v>1</v>
      </c>
    </row>
    <row r="23" spans="1:9" ht="17.399999999999999" x14ac:dyDescent="0.3">
      <c r="A23" s="120">
        <v>1029</v>
      </c>
      <c r="B23" s="120" t="s">
        <v>634</v>
      </c>
      <c r="C23" s="120"/>
      <c r="D23" s="125">
        <v>13.761037500000024</v>
      </c>
      <c r="E23" s="120" t="s">
        <v>30</v>
      </c>
      <c r="F23" s="182"/>
      <c r="I23">
        <v>1</v>
      </c>
    </row>
    <row r="24" spans="1:9" ht="17.399999999999999" x14ac:dyDescent="0.3">
      <c r="A24" s="120">
        <v>1031</v>
      </c>
      <c r="B24" s="120" t="s">
        <v>7</v>
      </c>
      <c r="C24" s="120"/>
      <c r="D24" s="125">
        <v>18.485999999999922</v>
      </c>
      <c r="E24" s="120" t="s">
        <v>30</v>
      </c>
      <c r="F24" s="182"/>
      <c r="I24">
        <v>1</v>
      </c>
    </row>
    <row r="25" spans="1:9" ht="17.399999999999999" x14ac:dyDescent="0.3">
      <c r="A25" s="121">
        <v>1034</v>
      </c>
      <c r="B25" s="121" t="s">
        <v>633</v>
      </c>
      <c r="C25" s="121"/>
      <c r="D25" s="126">
        <v>22.838335000000352</v>
      </c>
      <c r="E25" s="121" t="s">
        <v>30</v>
      </c>
      <c r="F25" s="182"/>
      <c r="I25">
        <f>1/12</f>
        <v>8.3333333333333329E-2</v>
      </c>
    </row>
    <row r="26" spans="1:9" ht="17.399999999999999" x14ac:dyDescent="0.3">
      <c r="A26" s="112">
        <v>1035</v>
      </c>
      <c r="B26" s="112" t="s">
        <v>51</v>
      </c>
      <c r="C26" s="112" t="s">
        <v>632</v>
      </c>
      <c r="D26" s="125">
        <v>3.790500000000065</v>
      </c>
      <c r="E26" s="112" t="s">
        <v>30</v>
      </c>
      <c r="F26" s="182"/>
      <c r="I26">
        <v>1</v>
      </c>
    </row>
    <row r="27" spans="1:9" ht="17.399999999999999" x14ac:dyDescent="0.3">
      <c r="A27" s="121">
        <v>1036</v>
      </c>
      <c r="B27" s="121" t="s">
        <v>46</v>
      </c>
      <c r="C27" s="121"/>
      <c r="D27" s="126">
        <v>20.413200000000007</v>
      </c>
      <c r="E27" s="121" t="s">
        <v>30</v>
      </c>
      <c r="F27" s="182"/>
      <c r="I27">
        <f>1/12</f>
        <v>8.3333333333333329E-2</v>
      </c>
    </row>
    <row r="28" spans="1:9" ht="17.399999999999999" x14ac:dyDescent="0.3">
      <c r="A28" s="23"/>
      <c r="B28" s="22"/>
      <c r="C28" s="22"/>
      <c r="D28" s="117">
        <f>SUM(D22:D27)</f>
        <v>191.72720499999988</v>
      </c>
      <c r="E28" s="22"/>
      <c r="F28" s="182"/>
    </row>
    <row r="29" spans="1:9" ht="17.399999999999999" x14ac:dyDescent="0.3">
      <c r="A29" s="53">
        <v>1012</v>
      </c>
      <c r="B29" s="53" t="s">
        <v>47</v>
      </c>
      <c r="C29" s="53"/>
      <c r="D29" s="127">
        <v>16.530100000000068</v>
      </c>
      <c r="E29" s="53" t="s">
        <v>53</v>
      </c>
      <c r="F29" s="182" t="s">
        <v>61</v>
      </c>
      <c r="I29">
        <v>0</v>
      </c>
    </row>
    <row r="30" spans="1:9" ht="17.399999999999999" x14ac:dyDescent="0.3">
      <c r="A30" s="23"/>
      <c r="B30" s="22"/>
      <c r="C30" s="22"/>
      <c r="D30" s="117">
        <f>SUM(D29)</f>
        <v>16.530100000000068</v>
      </c>
      <c r="E30" s="22"/>
      <c r="F30" s="182"/>
    </row>
    <row r="31" spans="1:9" ht="17.399999999999999" x14ac:dyDescent="0.3">
      <c r="A31" s="121">
        <v>1018</v>
      </c>
      <c r="B31" s="121" t="s">
        <v>631</v>
      </c>
      <c r="C31" s="121"/>
      <c r="D31" s="126">
        <v>46.911000000000001</v>
      </c>
      <c r="E31" s="121" t="s">
        <v>53</v>
      </c>
      <c r="F31" s="182" t="s">
        <v>54</v>
      </c>
      <c r="I31">
        <f>1/12</f>
        <v>8.3333333333333329E-2</v>
      </c>
    </row>
    <row r="32" spans="1:9" ht="17.399999999999999" x14ac:dyDescent="0.3">
      <c r="A32" s="121">
        <v>1032</v>
      </c>
      <c r="B32" s="121" t="s">
        <v>405</v>
      </c>
      <c r="C32" s="121" t="s">
        <v>630</v>
      </c>
      <c r="D32" s="126">
        <v>12.275421808720681</v>
      </c>
      <c r="E32" s="121" t="s">
        <v>53</v>
      </c>
      <c r="F32" s="182"/>
      <c r="I32">
        <f>1/12</f>
        <v>8.3333333333333329E-2</v>
      </c>
    </row>
    <row r="33" spans="1:9" ht="17.399999999999999" x14ac:dyDescent="0.3">
      <c r="A33" s="121">
        <v>1033</v>
      </c>
      <c r="B33" s="121" t="s">
        <v>405</v>
      </c>
      <c r="C33" s="121" t="s">
        <v>630</v>
      </c>
      <c r="D33" s="126">
        <v>4.759200000000007</v>
      </c>
      <c r="E33" s="121" t="s">
        <v>53</v>
      </c>
      <c r="F33" s="182"/>
      <c r="I33">
        <f>1/12</f>
        <v>8.3333333333333329E-2</v>
      </c>
    </row>
    <row r="34" spans="1:9" ht="17.399999999999999" x14ac:dyDescent="0.3">
      <c r="A34" s="23"/>
      <c r="B34" s="22"/>
      <c r="C34" s="22"/>
      <c r="D34" s="117">
        <f>SUM(D31:D33)</f>
        <v>63.945621808720688</v>
      </c>
      <c r="E34" s="22"/>
      <c r="F34" s="182"/>
    </row>
    <row r="35" spans="1:9" ht="17.399999999999999" x14ac:dyDescent="0.3">
      <c r="C35" s="106" t="s">
        <v>56</v>
      </c>
      <c r="D35" s="137">
        <f>SUM(D34,D30,D28,D21,D14)</f>
        <v>526.41799952591271</v>
      </c>
    </row>
    <row r="36" spans="1:9" ht="28.8" x14ac:dyDescent="0.3">
      <c r="C36" s="165" t="s">
        <v>961</v>
      </c>
      <c r="D36" s="166">
        <f>(SUM(I:I))/COUNTA(I:I)</f>
        <v>0.62155067155067145</v>
      </c>
    </row>
  </sheetData>
  <mergeCells count="12">
    <mergeCell ref="G2:H2"/>
    <mergeCell ref="A1:F1"/>
    <mergeCell ref="F4:F14"/>
    <mergeCell ref="F15:F21"/>
    <mergeCell ref="F22:F28"/>
    <mergeCell ref="F29:F30"/>
    <mergeCell ref="F31:F34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00403-71F4-4B7B-9F98-87D9A95983F4}">
  <sheetPr codeName="Feuil51"/>
  <dimension ref="A1:I34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30.44140625" bestFit="1" customWidth="1"/>
    <col min="3" max="3" width="33.109375" bestFit="1" customWidth="1"/>
    <col min="4" max="4" width="18.6640625" style="12" bestFit="1" customWidth="1"/>
    <col min="5" max="5" width="28.5546875" bestFit="1" customWidth="1"/>
    <col min="6" max="6" width="51" bestFit="1" customWidth="1"/>
    <col min="8" max="8" width="19.33203125" bestFit="1" customWidth="1"/>
    <col min="9" max="9" width="0" hidden="1" customWidth="1"/>
    <col min="11" max="11" width="15.554687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8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51" customHeight="1" x14ac:dyDescent="0.3">
      <c r="A3" s="182"/>
      <c r="B3" s="182"/>
      <c r="C3" s="182"/>
      <c r="D3" s="185"/>
      <c r="E3" s="59" t="s">
        <v>5</v>
      </c>
      <c r="F3" s="59" t="s">
        <v>6</v>
      </c>
      <c r="G3" s="50"/>
      <c r="H3" s="52" t="s">
        <v>653</v>
      </c>
    </row>
    <row r="4" spans="1:9" ht="17.399999999999999" x14ac:dyDescent="0.3">
      <c r="A4" s="50">
        <v>1210</v>
      </c>
      <c r="B4" s="50" t="s">
        <v>22</v>
      </c>
      <c r="C4" s="50" t="s">
        <v>218</v>
      </c>
      <c r="D4" s="56">
        <v>10.61857542815669</v>
      </c>
      <c r="E4" s="50" t="s">
        <v>8</v>
      </c>
      <c r="F4" s="183" t="s">
        <v>9</v>
      </c>
      <c r="G4" s="49"/>
      <c r="H4" s="52" t="s">
        <v>652</v>
      </c>
      <c r="I4">
        <v>1</v>
      </c>
    </row>
    <row r="5" spans="1:9" ht="17.399999999999999" x14ac:dyDescent="0.3">
      <c r="A5" s="50">
        <v>1213</v>
      </c>
      <c r="B5" s="50" t="s">
        <v>20</v>
      </c>
      <c r="C5" s="50"/>
      <c r="D5" s="56">
        <v>23.332941776701691</v>
      </c>
      <c r="E5" s="50" t="s">
        <v>8</v>
      </c>
      <c r="F5" s="186"/>
      <c r="G5" s="51"/>
      <c r="H5" s="52" t="s">
        <v>654</v>
      </c>
      <c r="I5">
        <v>1</v>
      </c>
    </row>
    <row r="6" spans="1:9" ht="17.399999999999999" x14ac:dyDescent="0.3">
      <c r="A6" s="50">
        <v>1214</v>
      </c>
      <c r="B6" s="50" t="s">
        <v>237</v>
      </c>
      <c r="C6" s="50"/>
      <c r="D6" s="56">
        <v>2.2150000000000003</v>
      </c>
      <c r="E6" s="50" t="s">
        <v>8</v>
      </c>
      <c r="F6" s="186"/>
      <c r="G6" s="53"/>
      <c r="H6" s="52" t="s">
        <v>655</v>
      </c>
      <c r="I6">
        <v>1</v>
      </c>
    </row>
    <row r="7" spans="1:9" ht="17.399999999999999" x14ac:dyDescent="0.3">
      <c r="A7" s="50">
        <v>1215</v>
      </c>
      <c r="B7" s="50" t="s">
        <v>79</v>
      </c>
      <c r="C7" s="50"/>
      <c r="D7" s="56">
        <v>4.2759880143956455</v>
      </c>
      <c r="E7" s="50" t="s">
        <v>8</v>
      </c>
      <c r="F7" s="186"/>
      <c r="I7">
        <v>1</v>
      </c>
    </row>
    <row r="8" spans="1:9" ht="17.399999999999999" x14ac:dyDescent="0.3">
      <c r="A8" s="50">
        <v>1216</v>
      </c>
      <c r="B8" s="50" t="s">
        <v>81</v>
      </c>
      <c r="C8" s="50"/>
      <c r="D8" s="56">
        <v>4.1761149919248561</v>
      </c>
      <c r="E8" s="50" t="s">
        <v>8</v>
      </c>
      <c r="F8" s="186"/>
      <c r="I8">
        <v>1</v>
      </c>
    </row>
    <row r="9" spans="1:9" ht="17.399999999999999" x14ac:dyDescent="0.3">
      <c r="A9" s="50">
        <v>1224</v>
      </c>
      <c r="B9" s="50" t="s">
        <v>399</v>
      </c>
      <c r="C9" s="50"/>
      <c r="D9" s="56">
        <v>28.505750693264883</v>
      </c>
      <c r="E9" s="50" t="s">
        <v>8</v>
      </c>
      <c r="F9" s="186"/>
      <c r="I9">
        <v>1</v>
      </c>
    </row>
    <row r="10" spans="1:9" ht="17.399999999999999" x14ac:dyDescent="0.3">
      <c r="A10" s="49">
        <v>1226</v>
      </c>
      <c r="B10" s="49" t="s">
        <v>841</v>
      </c>
      <c r="C10" s="49"/>
      <c r="D10" s="55">
        <v>28.002386751182531</v>
      </c>
      <c r="E10" s="49" t="s">
        <v>8</v>
      </c>
      <c r="F10" s="186"/>
      <c r="I10">
        <f>52/315</f>
        <v>0.16507936507936508</v>
      </c>
    </row>
    <row r="11" spans="1:9" ht="17.399999999999999" x14ac:dyDescent="0.3">
      <c r="A11" s="50">
        <v>1235</v>
      </c>
      <c r="B11" s="50" t="s">
        <v>218</v>
      </c>
      <c r="C11" s="50" t="s">
        <v>378</v>
      </c>
      <c r="D11" s="56">
        <v>2.4848282512751458</v>
      </c>
      <c r="E11" s="50" t="s">
        <v>8</v>
      </c>
      <c r="F11" s="186"/>
      <c r="I11">
        <v>1</v>
      </c>
    </row>
    <row r="12" spans="1:9" ht="17.399999999999999" x14ac:dyDescent="0.3">
      <c r="A12" s="62"/>
      <c r="B12" s="63"/>
      <c r="C12" s="63"/>
      <c r="D12" s="4">
        <f>SUM(D4:D11)</f>
        <v>103.61158590690144</v>
      </c>
      <c r="E12" s="63"/>
      <c r="F12" s="184"/>
    </row>
    <row r="13" spans="1:9" ht="17.399999999999999" x14ac:dyDescent="0.3">
      <c r="A13" s="50">
        <v>1211</v>
      </c>
      <c r="B13" s="50" t="s">
        <v>220</v>
      </c>
      <c r="C13" s="50" t="s">
        <v>840</v>
      </c>
      <c r="D13" s="56">
        <v>37.23290850971064</v>
      </c>
      <c r="E13" s="50" t="s">
        <v>39</v>
      </c>
      <c r="F13" s="183" t="s">
        <v>69</v>
      </c>
      <c r="I13">
        <v>1</v>
      </c>
    </row>
    <row r="14" spans="1:9" ht="17.399999999999999" x14ac:dyDescent="0.3">
      <c r="A14" s="50">
        <v>1212</v>
      </c>
      <c r="B14" s="50" t="s">
        <v>86</v>
      </c>
      <c r="C14" s="50" t="s">
        <v>41</v>
      </c>
      <c r="D14" s="56">
        <v>18.694669201674316</v>
      </c>
      <c r="E14" s="50" t="s">
        <v>39</v>
      </c>
      <c r="F14" s="186"/>
      <c r="I14">
        <v>1</v>
      </c>
    </row>
    <row r="15" spans="1:9" ht="17.399999999999999" x14ac:dyDescent="0.3">
      <c r="A15" s="50">
        <v>1217</v>
      </c>
      <c r="B15" s="50" t="s">
        <v>839</v>
      </c>
      <c r="C15" s="50"/>
      <c r="D15" s="56">
        <v>36.359139163523473</v>
      </c>
      <c r="E15" s="50" t="s">
        <v>39</v>
      </c>
      <c r="F15" s="186"/>
      <c r="I15">
        <v>1</v>
      </c>
    </row>
    <row r="16" spans="1:9" ht="17.399999999999999" x14ac:dyDescent="0.3">
      <c r="A16" s="50">
        <v>1218</v>
      </c>
      <c r="B16" s="50" t="s">
        <v>376</v>
      </c>
      <c r="C16" s="50" t="s">
        <v>423</v>
      </c>
      <c r="D16" s="56">
        <v>7.0312495069921264</v>
      </c>
      <c r="E16" s="50" t="s">
        <v>39</v>
      </c>
      <c r="F16" s="186"/>
      <c r="I16">
        <v>1</v>
      </c>
    </row>
    <row r="17" spans="1:9" ht="17.399999999999999" x14ac:dyDescent="0.3">
      <c r="A17" s="50">
        <v>1219</v>
      </c>
      <c r="B17" s="50" t="s">
        <v>376</v>
      </c>
      <c r="C17" s="50" t="s">
        <v>422</v>
      </c>
      <c r="D17" s="56">
        <v>7.2207000000000399</v>
      </c>
      <c r="E17" s="50" t="s">
        <v>39</v>
      </c>
      <c r="F17" s="186"/>
      <c r="I17">
        <v>1</v>
      </c>
    </row>
    <row r="18" spans="1:9" ht="17.399999999999999" x14ac:dyDescent="0.3">
      <c r="A18" s="50">
        <v>1220</v>
      </c>
      <c r="B18" s="50" t="s">
        <v>376</v>
      </c>
      <c r="C18" s="50" t="s">
        <v>421</v>
      </c>
      <c r="D18" s="56">
        <v>7.3305989134534544</v>
      </c>
      <c r="E18" s="50" t="s">
        <v>39</v>
      </c>
      <c r="F18" s="186"/>
      <c r="I18">
        <v>1</v>
      </c>
    </row>
    <row r="19" spans="1:9" ht="17.399999999999999" x14ac:dyDescent="0.3">
      <c r="A19" s="50">
        <v>1225</v>
      </c>
      <c r="B19" s="50" t="s">
        <v>138</v>
      </c>
      <c r="C19" s="50"/>
      <c r="D19" s="56">
        <v>47.423057216633431</v>
      </c>
      <c r="E19" s="50" t="s">
        <v>39</v>
      </c>
      <c r="F19" s="186"/>
      <c r="I19">
        <v>1</v>
      </c>
    </row>
    <row r="20" spans="1:9" ht="17.399999999999999" x14ac:dyDescent="0.3">
      <c r="A20" s="121">
        <v>1229</v>
      </c>
      <c r="B20" s="121" t="s">
        <v>72</v>
      </c>
      <c r="C20" s="121" t="s">
        <v>138</v>
      </c>
      <c r="D20" s="126">
        <v>18.585638777894804</v>
      </c>
      <c r="E20" s="121" t="s">
        <v>39</v>
      </c>
      <c r="F20" s="186"/>
      <c r="I20">
        <f>12/315</f>
        <v>3.8095238095238099E-2</v>
      </c>
    </row>
    <row r="21" spans="1:9" ht="17.399999999999999" x14ac:dyDescent="0.3">
      <c r="A21" s="49">
        <v>1230</v>
      </c>
      <c r="B21" s="49" t="s">
        <v>51</v>
      </c>
      <c r="C21" s="49" t="s">
        <v>395</v>
      </c>
      <c r="D21" s="55">
        <v>4.08</v>
      </c>
      <c r="E21" s="49" t="s">
        <v>39</v>
      </c>
      <c r="F21" s="186"/>
      <c r="I21">
        <f>52/315</f>
        <v>0.16507936507936508</v>
      </c>
    </row>
    <row r="22" spans="1:9" ht="17.399999999999999" x14ac:dyDescent="0.3">
      <c r="A22" s="62"/>
      <c r="B22" s="63"/>
      <c r="C22" s="63"/>
      <c r="D22" s="4">
        <f>SUM(D13:D21)</f>
        <v>183.95796128988229</v>
      </c>
      <c r="E22" s="63"/>
      <c r="F22" s="184"/>
    </row>
    <row r="23" spans="1:9" ht="17.399999999999999" x14ac:dyDescent="0.3">
      <c r="A23" s="50">
        <v>1223</v>
      </c>
      <c r="B23" s="50" t="s">
        <v>95</v>
      </c>
      <c r="C23" s="50" t="s">
        <v>482</v>
      </c>
      <c r="D23" s="56">
        <v>83.392341703865483</v>
      </c>
      <c r="E23" s="50" t="s">
        <v>39</v>
      </c>
      <c r="F23" s="183" t="s">
        <v>40</v>
      </c>
      <c r="I23">
        <v>1</v>
      </c>
    </row>
    <row r="24" spans="1:9" ht="17.399999999999999" x14ac:dyDescent="0.3">
      <c r="A24" s="62"/>
      <c r="B24" s="63"/>
      <c r="C24" s="63"/>
      <c r="D24" s="15">
        <f>SUM(D23)</f>
        <v>83.392341703865483</v>
      </c>
      <c r="E24" s="63"/>
      <c r="F24" s="184"/>
    </row>
    <row r="25" spans="1:9" ht="17.399999999999999" x14ac:dyDescent="0.3">
      <c r="A25" s="50">
        <v>1221</v>
      </c>
      <c r="B25" s="50" t="s">
        <v>95</v>
      </c>
      <c r="C25" s="50" t="s">
        <v>485</v>
      </c>
      <c r="D25" s="56">
        <v>88.188972599677086</v>
      </c>
      <c r="E25" s="50" t="s">
        <v>39</v>
      </c>
      <c r="F25" s="183" t="s">
        <v>684</v>
      </c>
      <c r="I25">
        <v>1</v>
      </c>
    </row>
    <row r="26" spans="1:9" ht="17.399999999999999" x14ac:dyDescent="0.3">
      <c r="A26" s="62"/>
      <c r="B26" s="63"/>
      <c r="C26" s="63"/>
      <c r="D26" s="4">
        <f>SUM(D25)</f>
        <v>88.188972599677086</v>
      </c>
      <c r="E26" s="63"/>
      <c r="F26" s="184"/>
    </row>
    <row r="27" spans="1:9" ht="17.399999999999999" x14ac:dyDescent="0.3">
      <c r="A27" s="53">
        <v>1222</v>
      </c>
      <c r="B27" s="53" t="s">
        <v>392</v>
      </c>
      <c r="C27" s="53"/>
      <c r="D27" s="58">
        <v>10.355449999999713</v>
      </c>
      <c r="E27" s="53" t="s">
        <v>53</v>
      </c>
      <c r="F27" s="183" t="s">
        <v>61</v>
      </c>
      <c r="I27">
        <v>0</v>
      </c>
    </row>
    <row r="28" spans="1:9" ht="17.399999999999999" x14ac:dyDescent="0.3">
      <c r="A28" s="62"/>
      <c r="B28" s="63"/>
      <c r="C28" s="63"/>
      <c r="D28" s="4">
        <f>SUM(D27)</f>
        <v>10.355449999999713</v>
      </c>
      <c r="E28" s="63"/>
      <c r="F28" s="184"/>
    </row>
    <row r="29" spans="1:9" ht="17.399999999999999" x14ac:dyDescent="0.3">
      <c r="A29" s="121">
        <v>1227</v>
      </c>
      <c r="B29" s="121" t="s">
        <v>51</v>
      </c>
      <c r="C29" s="121" t="s">
        <v>89</v>
      </c>
      <c r="D29" s="126">
        <v>8.0752000000000006</v>
      </c>
      <c r="E29" s="121" t="s">
        <v>53</v>
      </c>
      <c r="F29" s="183" t="s">
        <v>54</v>
      </c>
      <c r="I29">
        <f t="shared" ref="I29:I30" si="0">12/315</f>
        <v>3.8095238095238099E-2</v>
      </c>
    </row>
    <row r="30" spans="1:9" ht="17.399999999999999" x14ac:dyDescent="0.3">
      <c r="A30" s="121">
        <v>1228</v>
      </c>
      <c r="B30" s="121" t="s">
        <v>152</v>
      </c>
      <c r="C30" s="121" t="s">
        <v>52</v>
      </c>
      <c r="D30" s="126">
        <v>5.5133600000000005</v>
      </c>
      <c r="E30" s="121" t="s">
        <v>53</v>
      </c>
      <c r="F30" s="186"/>
      <c r="I30">
        <f t="shared" si="0"/>
        <v>3.8095238095238099E-2</v>
      </c>
    </row>
    <row r="31" spans="1:9" ht="17.399999999999999" x14ac:dyDescent="0.3">
      <c r="A31" s="49">
        <v>1231</v>
      </c>
      <c r="B31" s="49" t="s">
        <v>152</v>
      </c>
      <c r="C31" s="49" t="s">
        <v>245</v>
      </c>
      <c r="D31" s="55">
        <v>4.0200000000000005</v>
      </c>
      <c r="E31" s="49" t="s">
        <v>53</v>
      </c>
      <c r="F31" s="186"/>
      <c r="I31">
        <f>52/315</f>
        <v>0.16507936507936508</v>
      </c>
    </row>
    <row r="32" spans="1:9" ht="18" thickBot="1" x14ac:dyDescent="0.35">
      <c r="A32" s="62"/>
      <c r="B32" s="63"/>
      <c r="C32" s="59"/>
      <c r="D32" s="8">
        <f>SUM(D29:D31)</f>
        <v>17.608560000000001</v>
      </c>
      <c r="E32" s="63"/>
      <c r="F32" s="184"/>
    </row>
    <row r="33" spans="3:4" ht="17.399999999999999" x14ac:dyDescent="0.3">
      <c r="C33" s="162" t="s">
        <v>56</v>
      </c>
      <c r="D33" s="167">
        <f>SUM(D4,D5,D6,D7,D8,D9,D10,D11,D13,D14,D15,D16,D17,D18,D19,D20,D21,D23,D25,D27,D29,D30,D31)</f>
        <v>487.11487150032599</v>
      </c>
    </row>
    <row r="34" spans="3:4" ht="28.8" x14ac:dyDescent="0.3">
      <c r="C34" s="165" t="s">
        <v>961</v>
      </c>
      <c r="D34" s="166">
        <f>(SUM(I:I))/COUNTA(I:I)</f>
        <v>0.7221532091097308</v>
      </c>
    </row>
  </sheetData>
  <mergeCells count="13">
    <mergeCell ref="G2:H2"/>
    <mergeCell ref="A1:F1"/>
    <mergeCell ref="F29:F32"/>
    <mergeCell ref="A2:A3"/>
    <mergeCell ref="B2:B3"/>
    <mergeCell ref="C2:C3"/>
    <mergeCell ref="D2:D3"/>
    <mergeCell ref="E2:F2"/>
    <mergeCell ref="F4:F12"/>
    <mergeCell ref="F13:F22"/>
    <mergeCell ref="F23:F24"/>
    <mergeCell ref="F25:F26"/>
    <mergeCell ref="F27:F28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C78FE-4773-4894-8622-D4F564750DBE}">
  <sheetPr codeName="Feuil52"/>
  <dimension ref="A1:I37"/>
  <sheetViews>
    <sheetView zoomScale="70" zoomScaleNormal="70" workbookViewId="0">
      <selection activeCell="I1" sqref="I1:I1048576"/>
    </sheetView>
  </sheetViews>
  <sheetFormatPr baseColWidth="10" defaultRowHeight="14.4" x14ac:dyDescent="0.3"/>
  <cols>
    <col min="1" max="1" width="14.109375" bestFit="1" customWidth="1"/>
    <col min="2" max="2" width="34.6640625" bestFit="1" customWidth="1"/>
    <col min="3" max="3" width="39.33203125" bestFit="1" customWidth="1"/>
    <col min="4" max="4" width="10.6640625" style="12" bestFit="1" customWidth="1"/>
    <col min="5" max="5" width="28.5546875" bestFit="1" customWidth="1"/>
    <col min="6" max="6" width="31.33203125" bestFit="1" customWidth="1"/>
    <col min="8" max="8" width="19.33203125" bestFit="1" customWidth="1"/>
    <col min="9" max="9" width="0" hidden="1" customWidth="1"/>
    <col min="11" max="11" width="23.44140625" bestFit="1" customWidth="1"/>
  </cols>
  <sheetData>
    <row r="1" spans="1:9" ht="17.399999999999999" x14ac:dyDescent="0.3">
      <c r="A1" s="182" t="s">
        <v>57</v>
      </c>
      <c r="B1" s="182"/>
      <c r="C1" s="182"/>
      <c r="D1" s="182"/>
      <c r="E1" s="182"/>
      <c r="F1" s="182"/>
    </row>
    <row r="2" spans="1:9" ht="18" customHeight="1" x14ac:dyDescent="0.3">
      <c r="A2" s="182" t="s">
        <v>0</v>
      </c>
      <c r="B2" s="182" t="s">
        <v>1</v>
      </c>
      <c r="C2" s="182" t="s">
        <v>2</v>
      </c>
      <c r="D2" s="185" t="s">
        <v>3</v>
      </c>
      <c r="E2" s="182" t="s">
        <v>4</v>
      </c>
      <c r="F2" s="182"/>
      <c r="G2" s="180" t="s">
        <v>945</v>
      </c>
      <c r="H2" s="180"/>
    </row>
    <row r="3" spans="1:9" ht="39.75" customHeight="1" x14ac:dyDescent="0.3">
      <c r="A3" s="182"/>
      <c r="B3" s="182"/>
      <c r="C3" s="182"/>
      <c r="D3" s="185"/>
      <c r="E3" s="1" t="s">
        <v>5</v>
      </c>
      <c r="F3" s="1" t="s">
        <v>6</v>
      </c>
      <c r="G3" s="50"/>
      <c r="H3" s="52" t="s">
        <v>653</v>
      </c>
    </row>
    <row r="4" spans="1:9" ht="17.399999999999999" x14ac:dyDescent="0.3">
      <c r="A4" s="53">
        <v>1300</v>
      </c>
      <c r="B4" s="53" t="s">
        <v>650</v>
      </c>
      <c r="C4" s="53"/>
      <c r="D4" s="58">
        <v>90.87072353507719</v>
      </c>
      <c r="E4" s="53" t="s">
        <v>8</v>
      </c>
      <c r="F4" s="183" t="s">
        <v>9</v>
      </c>
      <c r="G4" s="49"/>
      <c r="H4" s="92" t="s">
        <v>652</v>
      </c>
      <c r="I4">
        <v>0</v>
      </c>
    </row>
    <row r="5" spans="1:9" ht="17.399999999999999" x14ac:dyDescent="0.3">
      <c r="A5" s="50">
        <v>1310</v>
      </c>
      <c r="B5" s="50" t="s">
        <v>87</v>
      </c>
      <c r="C5" s="50" t="s">
        <v>649</v>
      </c>
      <c r="D5" s="56">
        <v>4.0304401228355315</v>
      </c>
      <c r="E5" s="50" t="s">
        <v>8</v>
      </c>
      <c r="F5" s="186"/>
      <c r="G5" s="51"/>
      <c r="H5" s="92" t="s">
        <v>654</v>
      </c>
      <c r="I5">
        <v>1</v>
      </c>
    </row>
    <row r="6" spans="1:9" ht="17.399999999999999" x14ac:dyDescent="0.3">
      <c r="A6" s="50">
        <v>1311</v>
      </c>
      <c r="B6" s="50" t="s">
        <v>20</v>
      </c>
      <c r="C6" s="50"/>
      <c r="D6" s="56">
        <v>68.190576107648639</v>
      </c>
      <c r="E6" s="50" t="s">
        <v>8</v>
      </c>
      <c r="F6" s="186"/>
      <c r="G6" s="53"/>
      <c r="H6" s="92" t="s">
        <v>655</v>
      </c>
      <c r="I6">
        <v>1</v>
      </c>
    </row>
    <row r="7" spans="1:9" ht="17.399999999999999" x14ac:dyDescent="0.3">
      <c r="A7" s="50">
        <v>1313</v>
      </c>
      <c r="B7" s="50" t="s">
        <v>79</v>
      </c>
      <c r="C7" s="50"/>
      <c r="D7" s="56">
        <v>4.6109999999999802</v>
      </c>
      <c r="E7" s="50" t="s">
        <v>8</v>
      </c>
      <c r="F7" s="186"/>
      <c r="I7">
        <v>1</v>
      </c>
    </row>
    <row r="8" spans="1:9" ht="17.399999999999999" x14ac:dyDescent="0.3">
      <c r="A8" s="50">
        <v>1314</v>
      </c>
      <c r="B8" s="50" t="s">
        <v>81</v>
      </c>
      <c r="C8" s="50"/>
      <c r="D8" s="56">
        <v>4.5529999999997717</v>
      </c>
      <c r="E8" s="50" t="s">
        <v>8</v>
      </c>
      <c r="F8" s="186"/>
      <c r="I8">
        <v>1</v>
      </c>
    </row>
    <row r="9" spans="1:9" ht="17.399999999999999" x14ac:dyDescent="0.3">
      <c r="A9" s="49">
        <v>1316</v>
      </c>
      <c r="B9" s="49" t="s">
        <v>76</v>
      </c>
      <c r="C9" s="49"/>
      <c r="D9" s="55">
        <v>25.583512716958825</v>
      </c>
      <c r="E9" s="49" t="s">
        <v>8</v>
      </c>
      <c r="F9" s="186"/>
      <c r="I9">
        <f>52/315</f>
        <v>0.16507936507936508</v>
      </c>
    </row>
    <row r="10" spans="1:9" ht="17.399999999999999" x14ac:dyDescent="0.3">
      <c r="A10" s="121">
        <v>1324</v>
      </c>
      <c r="B10" s="121" t="s">
        <v>72</v>
      </c>
      <c r="C10" s="121" t="s">
        <v>95</v>
      </c>
      <c r="D10" s="126">
        <v>18.10938974274287</v>
      </c>
      <c r="E10" s="121" t="s">
        <v>8</v>
      </c>
      <c r="F10" s="186"/>
      <c r="I10">
        <f t="shared" ref="I10" si="0">12/315</f>
        <v>3.8095238095238099E-2</v>
      </c>
    </row>
    <row r="11" spans="1:9" ht="17.399999999999999" x14ac:dyDescent="0.3">
      <c r="A11" s="50">
        <v>1327</v>
      </c>
      <c r="B11" s="50" t="s">
        <v>503</v>
      </c>
      <c r="C11" s="50"/>
      <c r="D11" s="56">
        <v>65.607362423901861</v>
      </c>
      <c r="E11" s="50" t="s">
        <v>8</v>
      </c>
      <c r="F11" s="186"/>
      <c r="I11">
        <v>1</v>
      </c>
    </row>
    <row r="12" spans="1:9" ht="17.399999999999999" x14ac:dyDescent="0.3">
      <c r="A12" s="50">
        <v>1330</v>
      </c>
      <c r="B12" s="50" t="s">
        <v>87</v>
      </c>
      <c r="C12" s="50" t="s">
        <v>648</v>
      </c>
      <c r="D12" s="56">
        <v>3.3492813299413466</v>
      </c>
      <c r="E12" s="50" t="s">
        <v>8</v>
      </c>
      <c r="F12" s="186"/>
      <c r="I12">
        <v>1</v>
      </c>
    </row>
    <row r="13" spans="1:9" ht="17.399999999999999" x14ac:dyDescent="0.3">
      <c r="A13" s="50">
        <v>1331</v>
      </c>
      <c r="B13" s="50" t="s">
        <v>648</v>
      </c>
      <c r="C13" s="50"/>
      <c r="D13" s="56">
        <v>3.8212999972348904</v>
      </c>
      <c r="E13" s="50" t="s">
        <v>8</v>
      </c>
      <c r="F13" s="186"/>
      <c r="I13">
        <v>1</v>
      </c>
    </row>
    <row r="14" spans="1:9" ht="17.399999999999999" x14ac:dyDescent="0.3">
      <c r="A14" s="50">
        <v>1332</v>
      </c>
      <c r="B14" s="50" t="s">
        <v>510</v>
      </c>
      <c r="C14" s="50" t="s">
        <v>378</v>
      </c>
      <c r="D14" s="56">
        <v>13.246232798116267</v>
      </c>
      <c r="E14" s="50" t="s">
        <v>8</v>
      </c>
      <c r="F14" s="186"/>
      <c r="I14">
        <v>1</v>
      </c>
    </row>
    <row r="15" spans="1:9" ht="17.399999999999999" x14ac:dyDescent="0.3">
      <c r="A15" s="120">
        <v>1333</v>
      </c>
      <c r="B15" s="120" t="s">
        <v>647</v>
      </c>
      <c r="C15" s="120" t="s">
        <v>309</v>
      </c>
      <c r="D15" s="125">
        <v>7.9539535309402831</v>
      </c>
      <c r="E15" s="120" t="s">
        <v>8</v>
      </c>
      <c r="F15" s="186"/>
      <c r="I15">
        <v>1</v>
      </c>
    </row>
    <row r="16" spans="1:9" ht="17.399999999999999" x14ac:dyDescent="0.3">
      <c r="A16" s="120">
        <v>1334</v>
      </c>
      <c r="B16" s="120" t="s">
        <v>647</v>
      </c>
      <c r="C16" s="120" t="s">
        <v>310</v>
      </c>
      <c r="D16" s="125">
        <v>9.2526121980118941</v>
      </c>
      <c r="E16" s="120" t="s">
        <v>8</v>
      </c>
      <c r="F16" s="186"/>
      <c r="I16">
        <v>1</v>
      </c>
    </row>
    <row r="17" spans="1:9" ht="17.399999999999999" x14ac:dyDescent="0.3">
      <c r="A17" s="13"/>
      <c r="B17" s="5"/>
      <c r="C17" s="5"/>
      <c r="D17" s="15">
        <f>SUM(D4:D16)</f>
        <v>319.17938450340938</v>
      </c>
      <c r="E17" s="5"/>
      <c r="F17" s="184"/>
    </row>
    <row r="18" spans="1:9" ht="17.399999999999999" x14ac:dyDescent="0.3">
      <c r="A18" s="53">
        <v>1336</v>
      </c>
      <c r="B18" s="53" t="s">
        <v>51</v>
      </c>
      <c r="C18" s="53" t="s">
        <v>75</v>
      </c>
      <c r="D18" s="58">
        <v>6.837335999999536</v>
      </c>
      <c r="E18" s="53" t="s">
        <v>74</v>
      </c>
      <c r="F18" s="183" t="s">
        <v>73</v>
      </c>
      <c r="I18">
        <v>0</v>
      </c>
    </row>
    <row r="19" spans="1:9" ht="17.399999999999999" x14ac:dyDescent="0.3">
      <c r="A19" s="53">
        <v>1337</v>
      </c>
      <c r="B19" s="53" t="s">
        <v>51</v>
      </c>
      <c r="C19" s="53" t="s">
        <v>413</v>
      </c>
      <c r="D19" s="58">
        <v>5.7804533762749566</v>
      </c>
      <c r="E19" s="53" t="s">
        <v>74</v>
      </c>
      <c r="F19" s="186"/>
      <c r="I19">
        <v>0</v>
      </c>
    </row>
    <row r="20" spans="1:9" ht="17.399999999999999" x14ac:dyDescent="0.3">
      <c r="A20" s="13"/>
      <c r="B20" s="5"/>
      <c r="C20" s="5"/>
      <c r="D20" s="15">
        <f>SUM(D18:D19)</f>
        <v>12.617789376274493</v>
      </c>
      <c r="E20" s="5"/>
      <c r="F20" s="184"/>
    </row>
    <row r="21" spans="1:9" ht="17.399999999999999" x14ac:dyDescent="0.3">
      <c r="A21" s="49">
        <v>1317</v>
      </c>
      <c r="B21" s="49" t="s">
        <v>646</v>
      </c>
      <c r="C21" s="49" t="s">
        <v>471</v>
      </c>
      <c r="D21" s="55">
        <v>18.284626021732535</v>
      </c>
      <c r="E21" s="49" t="s">
        <v>39</v>
      </c>
      <c r="F21" s="183" t="s">
        <v>69</v>
      </c>
      <c r="I21">
        <f>52/315</f>
        <v>0.16507936507936508</v>
      </c>
    </row>
    <row r="22" spans="1:9" ht="17.399999999999999" x14ac:dyDescent="0.3">
      <c r="A22" s="49">
        <v>1318</v>
      </c>
      <c r="B22" s="49" t="s">
        <v>7</v>
      </c>
      <c r="C22" s="49" t="s">
        <v>317</v>
      </c>
      <c r="D22" s="55">
        <v>15.461953469269103</v>
      </c>
      <c r="E22" s="49" t="s">
        <v>39</v>
      </c>
      <c r="F22" s="186"/>
      <c r="I22">
        <f t="shared" ref="I22:I29" si="1">52/315</f>
        <v>0.16507936507936508</v>
      </c>
    </row>
    <row r="23" spans="1:9" ht="17.399999999999999" x14ac:dyDescent="0.3">
      <c r="A23" s="49">
        <v>1320</v>
      </c>
      <c r="B23" s="49" t="s">
        <v>7</v>
      </c>
      <c r="C23" s="49" t="s">
        <v>645</v>
      </c>
      <c r="D23" s="55">
        <v>15.35139103571446</v>
      </c>
      <c r="E23" s="49" t="s">
        <v>39</v>
      </c>
      <c r="F23" s="186"/>
      <c r="I23">
        <f t="shared" si="1"/>
        <v>0.16507936507936508</v>
      </c>
    </row>
    <row r="24" spans="1:9" ht="17.399999999999999" x14ac:dyDescent="0.3">
      <c r="A24" s="49">
        <v>1321</v>
      </c>
      <c r="B24" s="49" t="s">
        <v>604</v>
      </c>
      <c r="C24" s="49" t="s">
        <v>644</v>
      </c>
      <c r="D24" s="55">
        <v>20.629964279343991</v>
      </c>
      <c r="E24" s="49" t="s">
        <v>39</v>
      </c>
      <c r="F24" s="186"/>
      <c r="I24">
        <f t="shared" si="1"/>
        <v>0.16507936507936508</v>
      </c>
    </row>
    <row r="25" spans="1:9" ht="17.399999999999999" x14ac:dyDescent="0.3">
      <c r="A25" s="49">
        <v>1322</v>
      </c>
      <c r="B25" s="49" t="s">
        <v>7</v>
      </c>
      <c r="C25" s="49" t="s">
        <v>14</v>
      </c>
      <c r="D25" s="55">
        <v>31.07996575284913</v>
      </c>
      <c r="E25" s="49" t="s">
        <v>39</v>
      </c>
      <c r="F25" s="186"/>
      <c r="I25">
        <f t="shared" si="1"/>
        <v>0.16507936507936508</v>
      </c>
    </row>
    <row r="26" spans="1:9" ht="17.399999999999999" x14ac:dyDescent="0.3">
      <c r="A26" s="49">
        <v>1323</v>
      </c>
      <c r="B26" s="49" t="s">
        <v>7</v>
      </c>
      <c r="C26" s="49" t="s">
        <v>643</v>
      </c>
      <c r="D26" s="55">
        <v>12.774526053012222</v>
      </c>
      <c r="E26" s="49" t="s">
        <v>39</v>
      </c>
      <c r="F26" s="186"/>
      <c r="I26">
        <f t="shared" si="1"/>
        <v>0.16507936507936508</v>
      </c>
    </row>
    <row r="27" spans="1:9" ht="17.399999999999999" x14ac:dyDescent="0.3">
      <c r="A27" s="49">
        <v>1325</v>
      </c>
      <c r="B27" s="49" t="s">
        <v>7</v>
      </c>
      <c r="C27" s="49" t="s">
        <v>642</v>
      </c>
      <c r="D27" s="55">
        <v>7.4744999999999999</v>
      </c>
      <c r="E27" s="49" t="s">
        <v>39</v>
      </c>
      <c r="F27" s="186"/>
      <c r="I27">
        <f t="shared" si="1"/>
        <v>0.16507936507936508</v>
      </c>
    </row>
    <row r="28" spans="1:9" ht="17.399999999999999" x14ac:dyDescent="0.3">
      <c r="A28" s="49">
        <v>1326</v>
      </c>
      <c r="B28" s="49" t="s">
        <v>7</v>
      </c>
      <c r="C28" s="49" t="s">
        <v>641</v>
      </c>
      <c r="D28" s="55">
        <v>49.728906176856107</v>
      </c>
      <c r="E28" s="49" t="s">
        <v>39</v>
      </c>
      <c r="F28" s="186"/>
      <c r="I28">
        <f t="shared" si="1"/>
        <v>0.16507936507936508</v>
      </c>
    </row>
    <row r="29" spans="1:9" ht="17.399999999999999" x14ac:dyDescent="0.3">
      <c r="A29" s="49">
        <v>1335</v>
      </c>
      <c r="B29" s="49" t="s">
        <v>640</v>
      </c>
      <c r="C29" s="49"/>
      <c r="D29" s="55">
        <v>21.441777000000044</v>
      </c>
      <c r="E29" s="49" t="s">
        <v>39</v>
      </c>
      <c r="F29" s="186"/>
      <c r="I29">
        <f t="shared" si="1"/>
        <v>0.16507936507936508</v>
      </c>
    </row>
    <row r="30" spans="1:9" ht="17.399999999999999" x14ac:dyDescent="0.3">
      <c r="A30" s="13"/>
      <c r="B30" s="5"/>
      <c r="C30" s="5"/>
      <c r="D30" s="15">
        <f>SUM(D21:D29)</f>
        <v>192.22760978877761</v>
      </c>
      <c r="E30" s="5"/>
      <c r="F30" s="184"/>
    </row>
    <row r="31" spans="1:9" ht="17.399999999999999" x14ac:dyDescent="0.3">
      <c r="A31" s="53">
        <v>1312</v>
      </c>
      <c r="B31" s="53" t="s">
        <v>164</v>
      </c>
      <c r="C31" s="53" t="s">
        <v>639</v>
      </c>
      <c r="D31" s="58">
        <v>6.3808249999995619</v>
      </c>
      <c r="E31" s="53" t="s">
        <v>53</v>
      </c>
      <c r="F31" s="183" t="s">
        <v>90</v>
      </c>
      <c r="I31">
        <v>0</v>
      </c>
    </row>
    <row r="32" spans="1:9" ht="17.399999999999999" x14ac:dyDescent="0.3">
      <c r="A32" s="13"/>
      <c r="B32" s="5"/>
      <c r="C32" s="5"/>
      <c r="D32" s="15">
        <f>SUM(D31)</f>
        <v>6.3808249999995619</v>
      </c>
      <c r="E32" s="5"/>
      <c r="F32" s="184"/>
    </row>
    <row r="33" spans="1:9" ht="17.399999999999999" x14ac:dyDescent="0.3">
      <c r="A33" s="49">
        <v>1315</v>
      </c>
      <c r="B33" s="49" t="s">
        <v>51</v>
      </c>
      <c r="C33" s="49" t="s">
        <v>245</v>
      </c>
      <c r="D33" s="55">
        <v>11.083276208681738</v>
      </c>
      <c r="E33" s="49" t="s">
        <v>53</v>
      </c>
      <c r="F33" s="183" t="s">
        <v>54</v>
      </c>
      <c r="I33">
        <f>52/315</f>
        <v>0.16507936507936508</v>
      </c>
    </row>
    <row r="34" spans="1:9" ht="17.399999999999999" x14ac:dyDescent="0.3">
      <c r="A34" s="53">
        <v>1319</v>
      </c>
      <c r="B34" s="53" t="s">
        <v>55</v>
      </c>
      <c r="C34" s="53"/>
      <c r="D34" s="58">
        <v>8.0891472764925467</v>
      </c>
      <c r="E34" s="53" t="s">
        <v>53</v>
      </c>
      <c r="F34" s="186"/>
      <c r="I34">
        <v>0</v>
      </c>
    </row>
    <row r="35" spans="1:9" ht="18" thickBot="1" x14ac:dyDescent="0.35">
      <c r="A35" s="13"/>
      <c r="B35" s="5"/>
      <c r="C35" s="1"/>
      <c r="D35" s="18">
        <f>SUM(D33:D34)</f>
        <v>19.172423485174285</v>
      </c>
      <c r="E35" s="5"/>
      <c r="F35" s="184"/>
    </row>
    <row r="36" spans="1:9" ht="17.399999999999999" x14ac:dyDescent="0.3">
      <c r="C36" s="162" t="s">
        <v>56</v>
      </c>
      <c r="D36" s="167">
        <f>SUM(D4,D5,D6,D7,D8,D9,D10,D11,D12,D13,D14,D15,D16,D18,D19,D21,D22,D23,D24,D25,D26,D27,D28,D29,D31,D33,D34)</f>
        <v>549.57803215363538</v>
      </c>
    </row>
    <row r="37" spans="1:9" x14ac:dyDescent="0.3">
      <c r="C37" s="165" t="s">
        <v>961</v>
      </c>
      <c r="D37" s="166">
        <f>(SUM(I:I))/COUNTA(I:I)</f>
        <v>0.43903586125808325</v>
      </c>
    </row>
  </sheetData>
  <mergeCells count="12">
    <mergeCell ref="G2:H2"/>
    <mergeCell ref="A1:F1"/>
    <mergeCell ref="F4:F17"/>
    <mergeCell ref="F18:F20"/>
    <mergeCell ref="F21:F30"/>
    <mergeCell ref="F31:F32"/>
    <mergeCell ref="F33:F35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C0227-1593-4BF8-A202-71D8B92CCCDD}">
  <sheetPr codeName="Feuil53"/>
  <dimension ref="A1:I24"/>
  <sheetViews>
    <sheetView zoomScale="80" zoomScaleNormal="80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3" width="24.44140625" bestFit="1" customWidth="1"/>
    <col min="4" max="4" width="44.33203125" style="12" customWidth="1"/>
    <col min="5" max="5" width="26.33203125" customWidth="1"/>
    <col min="6" max="6" width="42.5546875" bestFit="1" customWidth="1"/>
    <col min="8" max="8" width="19.33203125" bestFit="1" customWidth="1"/>
    <col min="9" max="9" width="0" hidden="1" customWidth="1"/>
    <col min="11" max="11" width="15.5546875" customWidth="1"/>
  </cols>
  <sheetData>
    <row r="1" spans="1:9" ht="17.399999999999999" x14ac:dyDescent="0.3">
      <c r="A1" s="199" t="s">
        <v>57</v>
      </c>
      <c r="B1" s="199"/>
      <c r="C1" s="199"/>
      <c r="D1" s="199"/>
      <c r="E1" s="199"/>
      <c r="F1" s="199"/>
    </row>
    <row r="2" spans="1:9" ht="17.399999999999999" customHeight="1" x14ac:dyDescent="0.3">
      <c r="A2" s="199" t="s">
        <v>0</v>
      </c>
      <c r="B2" s="199" t="s">
        <v>1</v>
      </c>
      <c r="C2" s="199" t="s">
        <v>2</v>
      </c>
      <c r="D2" s="200" t="s">
        <v>3</v>
      </c>
      <c r="E2" s="199" t="s">
        <v>4</v>
      </c>
      <c r="F2" s="199"/>
      <c r="G2" s="180" t="s">
        <v>945</v>
      </c>
      <c r="H2" s="180"/>
    </row>
    <row r="3" spans="1:9" ht="47.25" customHeight="1" x14ac:dyDescent="0.3">
      <c r="A3" s="199"/>
      <c r="B3" s="199"/>
      <c r="C3" s="199"/>
      <c r="D3" s="200"/>
      <c r="E3" s="98" t="s">
        <v>5</v>
      </c>
      <c r="F3" s="98" t="s">
        <v>6</v>
      </c>
      <c r="G3" s="50"/>
      <c r="H3" s="98" t="s">
        <v>653</v>
      </c>
    </row>
    <row r="4" spans="1:9" ht="17.399999999999999" x14ac:dyDescent="0.3">
      <c r="A4" s="49">
        <v>1211</v>
      </c>
      <c r="B4" s="49" t="s">
        <v>7</v>
      </c>
      <c r="C4" s="49"/>
      <c r="D4" s="55">
        <v>31.492950500000944</v>
      </c>
      <c r="E4" s="49" t="s">
        <v>8</v>
      </c>
      <c r="F4" s="199" t="s">
        <v>9</v>
      </c>
      <c r="G4" s="49"/>
      <c r="H4" s="98" t="s">
        <v>652</v>
      </c>
      <c r="I4">
        <f>52/260</f>
        <v>0.2</v>
      </c>
    </row>
    <row r="5" spans="1:9" ht="17.399999999999999" x14ac:dyDescent="0.3">
      <c r="A5" s="50">
        <v>1214</v>
      </c>
      <c r="B5" s="50" t="s">
        <v>50</v>
      </c>
      <c r="C5" s="50"/>
      <c r="D5" s="56">
        <v>7.8515000000000077</v>
      </c>
      <c r="E5" s="50" t="s">
        <v>8</v>
      </c>
      <c r="F5" s="199"/>
      <c r="G5" s="51"/>
      <c r="H5" s="98" t="s">
        <v>654</v>
      </c>
      <c r="I5">
        <v>1</v>
      </c>
    </row>
    <row r="6" spans="1:9" ht="17.399999999999999" x14ac:dyDescent="0.3">
      <c r="A6" s="50">
        <v>1215</v>
      </c>
      <c r="B6" s="50" t="s">
        <v>16</v>
      </c>
      <c r="C6" s="50"/>
      <c r="D6" s="56">
        <v>1.7460000000000118</v>
      </c>
      <c r="E6" s="50" t="s">
        <v>8</v>
      </c>
      <c r="F6" s="199"/>
      <c r="G6" s="53"/>
      <c r="H6" s="98" t="s">
        <v>655</v>
      </c>
      <c r="I6">
        <v>1</v>
      </c>
    </row>
    <row r="7" spans="1:9" ht="17.399999999999999" x14ac:dyDescent="0.3">
      <c r="A7" s="50">
        <v>1216</v>
      </c>
      <c r="B7" s="50" t="s">
        <v>16</v>
      </c>
      <c r="C7" s="50"/>
      <c r="D7" s="56">
        <v>1.764000000000018</v>
      </c>
      <c r="E7" s="50" t="s">
        <v>8</v>
      </c>
      <c r="F7" s="199"/>
      <c r="I7">
        <v>1</v>
      </c>
    </row>
    <row r="8" spans="1:9" ht="17.399999999999999" x14ac:dyDescent="0.3">
      <c r="A8" s="50">
        <v>1217</v>
      </c>
      <c r="B8" s="50" t="s">
        <v>503</v>
      </c>
      <c r="C8" s="50"/>
      <c r="D8" s="56">
        <v>27.337740000000043</v>
      </c>
      <c r="E8" s="50" t="s">
        <v>8</v>
      </c>
      <c r="F8" s="199"/>
      <c r="I8">
        <v>1</v>
      </c>
    </row>
    <row r="9" spans="1:9" ht="17.399999999999999" x14ac:dyDescent="0.3">
      <c r="A9" s="120">
        <v>1219</v>
      </c>
      <c r="B9" s="120" t="s">
        <v>387</v>
      </c>
      <c r="C9" s="120"/>
      <c r="D9" s="125">
        <v>6.3210000000002724</v>
      </c>
      <c r="E9" s="120" t="s">
        <v>8</v>
      </c>
      <c r="F9" s="199"/>
      <c r="I9">
        <v>1</v>
      </c>
    </row>
    <row r="10" spans="1:9" ht="17.399999999999999" x14ac:dyDescent="0.3">
      <c r="A10" s="120">
        <v>1220</v>
      </c>
      <c r="B10" s="120" t="s">
        <v>388</v>
      </c>
      <c r="C10" s="120"/>
      <c r="D10" s="125">
        <v>6.321000000000021</v>
      </c>
      <c r="E10" s="120" t="s">
        <v>8</v>
      </c>
      <c r="F10" s="199"/>
      <c r="I10">
        <v>1</v>
      </c>
    </row>
    <row r="11" spans="1:9" ht="17.399999999999999" x14ac:dyDescent="0.3">
      <c r="A11" s="98"/>
      <c r="B11" s="98"/>
      <c r="C11" s="98"/>
      <c r="D11" s="4">
        <f>SUM(D4:D10)</f>
        <v>82.834190500001313</v>
      </c>
      <c r="E11" s="98"/>
      <c r="F11" s="199"/>
    </row>
    <row r="12" spans="1:9" ht="17.399999999999999" x14ac:dyDescent="0.3">
      <c r="A12" s="53">
        <v>1210</v>
      </c>
      <c r="B12" s="53" t="s">
        <v>67</v>
      </c>
      <c r="C12" s="53"/>
      <c r="D12" s="58">
        <v>367.65365136153201</v>
      </c>
      <c r="E12" s="53" t="s">
        <v>27</v>
      </c>
      <c r="F12" s="199" t="s">
        <v>28</v>
      </c>
      <c r="I12">
        <v>0</v>
      </c>
    </row>
    <row r="13" spans="1:9" ht="17.399999999999999" x14ac:dyDescent="0.3">
      <c r="A13" s="49">
        <v>1213</v>
      </c>
      <c r="B13" s="49" t="s">
        <v>7</v>
      </c>
      <c r="C13" s="49"/>
      <c r="D13" s="55">
        <v>9.6441993081448576</v>
      </c>
      <c r="E13" s="49" t="s">
        <v>27</v>
      </c>
      <c r="F13" s="199"/>
      <c r="I13">
        <f>52/260</f>
        <v>0.2</v>
      </c>
    </row>
    <row r="14" spans="1:9" ht="17.399999999999999" x14ac:dyDescent="0.3">
      <c r="A14" s="49">
        <v>1222</v>
      </c>
      <c r="B14" s="49" t="s">
        <v>651</v>
      </c>
      <c r="C14" s="49"/>
      <c r="D14" s="55">
        <v>54.582465999999584</v>
      </c>
      <c r="E14" s="49" t="s">
        <v>27</v>
      </c>
      <c r="F14" s="199"/>
      <c r="I14">
        <f>52/260</f>
        <v>0.2</v>
      </c>
    </row>
    <row r="15" spans="1:9" ht="17.399999999999999" x14ac:dyDescent="0.3">
      <c r="A15" s="98"/>
      <c r="B15" s="98"/>
      <c r="C15" s="98"/>
      <c r="D15" s="4">
        <f>SUM(D12:D14)</f>
        <v>431.8803166696764</v>
      </c>
      <c r="E15" s="98"/>
      <c r="F15" s="199"/>
    </row>
    <row r="16" spans="1:9" ht="17.399999999999999" x14ac:dyDescent="0.3">
      <c r="A16" s="53">
        <v>1210</v>
      </c>
      <c r="B16" s="53" t="s">
        <v>67</v>
      </c>
      <c r="C16" s="53"/>
      <c r="D16" s="58">
        <v>183.81769139842598</v>
      </c>
      <c r="E16" s="53" t="s">
        <v>39</v>
      </c>
      <c r="F16" s="199" t="s">
        <v>40</v>
      </c>
      <c r="I16">
        <v>0</v>
      </c>
    </row>
    <row r="17" spans="1:9" ht="17.399999999999999" x14ac:dyDescent="0.3">
      <c r="A17" s="49">
        <v>1212</v>
      </c>
      <c r="B17" s="49" t="s">
        <v>7</v>
      </c>
      <c r="C17" s="49"/>
      <c r="D17" s="55">
        <v>9.6931843437331775</v>
      </c>
      <c r="E17" s="49" t="s">
        <v>39</v>
      </c>
      <c r="F17" s="199"/>
      <c r="I17">
        <f>52/260</f>
        <v>0.2</v>
      </c>
    </row>
    <row r="18" spans="1:9" ht="17.399999999999999" x14ac:dyDescent="0.3">
      <c r="A18" s="98"/>
      <c r="B18" s="98"/>
      <c r="C18" s="98"/>
      <c r="D18" s="4">
        <f>SUM(D16:D17)</f>
        <v>193.51087574215916</v>
      </c>
      <c r="E18" s="98"/>
      <c r="F18" s="199"/>
    </row>
    <row r="19" spans="1:9" ht="17.399999999999999" x14ac:dyDescent="0.3">
      <c r="A19" s="53">
        <v>1218</v>
      </c>
      <c r="B19" s="53" t="s">
        <v>91</v>
      </c>
      <c r="C19" s="53" t="s">
        <v>424</v>
      </c>
      <c r="D19" s="58">
        <v>5.173660000000007</v>
      </c>
      <c r="E19" s="53" t="s">
        <v>53</v>
      </c>
      <c r="F19" s="199" t="s">
        <v>61</v>
      </c>
      <c r="I19">
        <v>0</v>
      </c>
    </row>
    <row r="20" spans="1:9" ht="17.399999999999999" x14ac:dyDescent="0.3">
      <c r="A20" s="98"/>
      <c r="B20" s="98"/>
      <c r="C20" s="98"/>
      <c r="D20" s="4">
        <f>SUM(D19)</f>
        <v>5.173660000000007</v>
      </c>
      <c r="E20" s="98"/>
      <c r="F20" s="199"/>
    </row>
    <row r="21" spans="1:9" ht="17.399999999999999" x14ac:dyDescent="0.3">
      <c r="A21" s="53">
        <v>1221</v>
      </c>
      <c r="B21" s="53" t="s">
        <v>55</v>
      </c>
      <c r="C21" s="53"/>
      <c r="D21" s="58">
        <v>26.817306000000006</v>
      </c>
      <c r="E21" s="53" t="s">
        <v>53</v>
      </c>
      <c r="F21" s="199" t="s">
        <v>54</v>
      </c>
      <c r="I21">
        <v>0</v>
      </c>
    </row>
    <row r="22" spans="1:9" ht="17.399999999999999" x14ac:dyDescent="0.3">
      <c r="A22" s="98"/>
      <c r="B22" s="98"/>
      <c r="C22" s="98"/>
      <c r="D22" s="4">
        <f>SUM(D21)</f>
        <v>26.817306000000006</v>
      </c>
      <c r="E22" s="98"/>
      <c r="F22" s="199"/>
    </row>
    <row r="23" spans="1:9" ht="17.399999999999999" x14ac:dyDescent="0.3">
      <c r="C23" s="163" t="s">
        <v>56</v>
      </c>
      <c r="D23" s="173">
        <f>SUM(D4,D5,D6,D7,D8,D9,D10,D12,D13,D14,D16,D17,D19,D21)</f>
        <v>740.21634891183692</v>
      </c>
    </row>
    <row r="24" spans="1:9" ht="28.8" x14ac:dyDescent="0.3">
      <c r="C24" s="165" t="s">
        <v>961</v>
      </c>
      <c r="D24" s="166">
        <f>(SUM(I:I))/COUNTA(I:I)</f>
        <v>0.48571428571428577</v>
      </c>
    </row>
  </sheetData>
  <mergeCells count="12">
    <mergeCell ref="G2:H2"/>
    <mergeCell ref="A1:F1"/>
    <mergeCell ref="F4:F11"/>
    <mergeCell ref="F12:F15"/>
    <mergeCell ref="F19:F20"/>
    <mergeCell ref="F21:F22"/>
    <mergeCell ref="A2:A3"/>
    <mergeCell ref="B2:B3"/>
    <mergeCell ref="C2:C3"/>
    <mergeCell ref="D2:D3"/>
    <mergeCell ref="E2:F2"/>
    <mergeCell ref="F16:F18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46DF-0E07-4B50-824F-C38AEAF5D40D}">
  <sheetPr codeName="Feuil54">
    <tabColor rgb="FFC00000"/>
  </sheetPr>
  <dimension ref="A3:C8"/>
  <sheetViews>
    <sheetView workbookViewId="0"/>
  </sheetViews>
  <sheetFormatPr baseColWidth="10" defaultRowHeight="14.4" x14ac:dyDescent="0.3"/>
  <cols>
    <col min="3" max="3" width="21.33203125" bestFit="1" customWidth="1"/>
  </cols>
  <sheetData>
    <row r="3" spans="1:3" ht="17.399999999999999" x14ac:dyDescent="0.3">
      <c r="A3" s="52" t="s">
        <v>946</v>
      </c>
      <c r="C3" s="52" t="s">
        <v>653</v>
      </c>
    </row>
    <row r="4" spans="1:3" ht="17.399999999999999" x14ac:dyDescent="0.3">
      <c r="A4" s="52" t="s">
        <v>947</v>
      </c>
      <c r="C4" s="52" t="s">
        <v>652</v>
      </c>
    </row>
    <row r="5" spans="1:3" ht="17.399999999999999" x14ac:dyDescent="0.3">
      <c r="C5" s="52" t="s">
        <v>654</v>
      </c>
    </row>
    <row r="6" spans="1:3" ht="17.399999999999999" x14ac:dyDescent="0.3">
      <c r="C6" s="52" t="s">
        <v>655</v>
      </c>
    </row>
    <row r="7" spans="1:3" ht="17.399999999999999" x14ac:dyDescent="0.3">
      <c r="C7" s="52" t="s">
        <v>943</v>
      </c>
    </row>
    <row r="8" spans="1:3" ht="17.399999999999999" x14ac:dyDescent="0.3">
      <c r="C8" s="52" t="s">
        <v>944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C2CD7-6D3E-4197-97AB-FD012F7D4D79}">
  <sheetPr codeName="Feuil6"/>
  <dimension ref="A1:I40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6640625" bestFit="1" customWidth="1"/>
    <col min="2" max="2" width="27.33203125" bestFit="1" customWidth="1"/>
    <col min="3" max="3" width="32.6640625" bestFit="1" customWidth="1"/>
    <col min="4" max="4" width="18.33203125" style="12" bestFit="1" customWidth="1"/>
    <col min="5" max="5" width="19.5546875" bestFit="1" customWidth="1"/>
    <col min="6" max="6" width="30" bestFit="1" customWidth="1"/>
    <col min="7" max="7" width="4.109375" customWidth="1"/>
    <col min="8" max="8" width="19" customWidth="1"/>
    <col min="9" max="9" width="19.33203125" hidden="1" customWidth="1"/>
    <col min="11" max="11" width="15.33203125" customWidth="1"/>
  </cols>
  <sheetData>
    <row r="1" spans="1:9" ht="18" customHeight="1" x14ac:dyDescent="0.3">
      <c r="A1" s="180" t="s">
        <v>57</v>
      </c>
      <c r="B1" s="180"/>
      <c r="C1" s="180"/>
      <c r="D1" s="180"/>
      <c r="E1" s="180"/>
      <c r="F1" s="180"/>
    </row>
    <row r="2" spans="1:9" ht="17.399999999999999" customHeight="1" x14ac:dyDescent="0.3">
      <c r="A2" s="180" t="s">
        <v>0</v>
      </c>
      <c r="B2" s="180" t="s">
        <v>1</v>
      </c>
      <c r="C2" s="180" t="s">
        <v>2</v>
      </c>
      <c r="D2" s="181" t="s">
        <v>3</v>
      </c>
      <c r="E2" s="180" t="s">
        <v>4</v>
      </c>
      <c r="F2" s="180"/>
      <c r="G2" s="180" t="s">
        <v>945</v>
      </c>
      <c r="H2" s="180"/>
    </row>
    <row r="3" spans="1:9" ht="63.75" customHeight="1" x14ac:dyDescent="0.3">
      <c r="A3" s="180"/>
      <c r="B3" s="180"/>
      <c r="C3" s="180"/>
      <c r="D3" s="181"/>
      <c r="E3" s="96" t="s">
        <v>5</v>
      </c>
      <c r="F3" s="96" t="s">
        <v>6</v>
      </c>
      <c r="G3" s="50"/>
      <c r="H3" s="97" t="s">
        <v>653</v>
      </c>
    </row>
    <row r="4" spans="1:9" ht="17.399999999999999" x14ac:dyDescent="0.3">
      <c r="A4" s="69">
        <v>1210</v>
      </c>
      <c r="B4" s="69" t="s">
        <v>76</v>
      </c>
      <c r="C4" s="69"/>
      <c r="D4" s="74">
        <v>22.795608774044531</v>
      </c>
      <c r="E4" s="69" t="s">
        <v>8</v>
      </c>
      <c r="F4" s="180" t="s">
        <v>9</v>
      </c>
      <c r="G4" s="49"/>
      <c r="H4" s="97" t="s">
        <v>652</v>
      </c>
      <c r="I4" s="132">
        <f>52/312</f>
        <v>0.16666666666666666</v>
      </c>
    </row>
    <row r="5" spans="1:9" ht="17.399999999999999" x14ac:dyDescent="0.3">
      <c r="A5" s="68">
        <v>1212</v>
      </c>
      <c r="B5" s="68" t="s">
        <v>20</v>
      </c>
      <c r="C5" s="68"/>
      <c r="D5" s="75">
        <v>35.743999999250569</v>
      </c>
      <c r="E5" s="68" t="s">
        <v>8</v>
      </c>
      <c r="F5" s="180"/>
      <c r="G5" s="51"/>
      <c r="H5" s="97" t="s">
        <v>654</v>
      </c>
      <c r="I5">
        <v>1</v>
      </c>
    </row>
    <row r="6" spans="1:9" ht="17.399999999999999" x14ac:dyDescent="0.3">
      <c r="A6" s="69">
        <v>1221</v>
      </c>
      <c r="B6" s="69" t="s">
        <v>498</v>
      </c>
      <c r="C6" s="69"/>
      <c r="D6" s="74">
        <v>5.9191999999999876</v>
      </c>
      <c r="E6" s="69" t="s">
        <v>8</v>
      </c>
      <c r="F6" s="180"/>
      <c r="G6" s="53"/>
      <c r="H6" s="97" t="s">
        <v>655</v>
      </c>
      <c r="I6" s="132">
        <f>52/312</f>
        <v>0.16666666666666666</v>
      </c>
    </row>
    <row r="7" spans="1:9" ht="17.399999999999999" x14ac:dyDescent="0.3">
      <c r="A7" s="69">
        <v>1222</v>
      </c>
      <c r="B7" s="69" t="s">
        <v>51</v>
      </c>
      <c r="C7" s="69" t="s">
        <v>97</v>
      </c>
      <c r="D7" s="74">
        <v>4.1598499961712152</v>
      </c>
      <c r="E7" s="69" t="s">
        <v>8</v>
      </c>
      <c r="F7" s="180"/>
      <c r="I7" s="132">
        <f>52/312</f>
        <v>0.16666666666666666</v>
      </c>
    </row>
    <row r="8" spans="1:9" ht="17.399999999999999" x14ac:dyDescent="0.3">
      <c r="A8" s="68">
        <v>1223</v>
      </c>
      <c r="B8" s="68" t="s">
        <v>20</v>
      </c>
      <c r="C8" s="68" t="s">
        <v>324</v>
      </c>
      <c r="D8" s="75">
        <v>39.294636768137117</v>
      </c>
      <c r="E8" s="68" t="s">
        <v>8</v>
      </c>
      <c r="F8" s="180"/>
      <c r="I8">
        <v>1</v>
      </c>
    </row>
    <row r="9" spans="1:9" ht="17.399999999999999" x14ac:dyDescent="0.3">
      <c r="A9" s="68">
        <v>1224</v>
      </c>
      <c r="B9" s="68" t="s">
        <v>20</v>
      </c>
      <c r="C9" s="68" t="s">
        <v>49</v>
      </c>
      <c r="D9" s="75">
        <v>6.6740688639367525</v>
      </c>
      <c r="E9" s="68" t="s">
        <v>8</v>
      </c>
      <c r="F9" s="180"/>
      <c r="I9">
        <v>1</v>
      </c>
    </row>
    <row r="10" spans="1:9" ht="17.399999999999999" x14ac:dyDescent="0.3">
      <c r="A10" s="68">
        <v>1225</v>
      </c>
      <c r="B10" s="68" t="s">
        <v>49</v>
      </c>
      <c r="C10" s="68" t="s">
        <v>309</v>
      </c>
      <c r="D10" s="75">
        <v>9.6965000015034697</v>
      </c>
      <c r="E10" s="68" t="s">
        <v>8</v>
      </c>
      <c r="F10" s="180"/>
      <c r="I10" s="132">
        <v>1</v>
      </c>
    </row>
    <row r="11" spans="1:9" ht="17.399999999999999" x14ac:dyDescent="0.3">
      <c r="A11" s="68">
        <v>1226</v>
      </c>
      <c r="B11" s="68" t="s">
        <v>81</v>
      </c>
      <c r="C11" s="68"/>
      <c r="D11" s="75">
        <v>4.2450000001820625</v>
      </c>
      <c r="E11" s="68" t="s">
        <v>8</v>
      </c>
      <c r="F11" s="180"/>
      <c r="I11">
        <v>1</v>
      </c>
    </row>
    <row r="12" spans="1:9" ht="17.399999999999999" x14ac:dyDescent="0.3">
      <c r="A12" s="68">
        <v>1227</v>
      </c>
      <c r="B12" s="68" t="s">
        <v>79</v>
      </c>
      <c r="C12" s="68"/>
      <c r="D12" s="75">
        <v>5.308598078013083</v>
      </c>
      <c r="E12" s="68" t="s">
        <v>8</v>
      </c>
      <c r="F12" s="180"/>
      <c r="I12">
        <v>1</v>
      </c>
    </row>
    <row r="13" spans="1:9" ht="17.399999999999999" x14ac:dyDescent="0.3">
      <c r="A13" s="68">
        <v>1228</v>
      </c>
      <c r="B13" s="68" t="s">
        <v>49</v>
      </c>
      <c r="C13" s="68" t="s">
        <v>310</v>
      </c>
      <c r="D13" s="75">
        <v>15.356509998636422</v>
      </c>
      <c r="E13" s="68" t="s">
        <v>8</v>
      </c>
      <c r="F13" s="180"/>
      <c r="I13" s="132">
        <v>1</v>
      </c>
    </row>
    <row r="14" spans="1:9" ht="17.399999999999999" x14ac:dyDescent="0.3">
      <c r="A14" s="68">
        <v>1229</v>
      </c>
      <c r="B14" s="68" t="s">
        <v>22</v>
      </c>
      <c r="C14" s="68"/>
      <c r="D14" s="75">
        <v>4.6644160734445181</v>
      </c>
      <c r="E14" s="68" t="s">
        <v>8</v>
      </c>
      <c r="F14" s="180"/>
      <c r="I14">
        <v>1</v>
      </c>
    </row>
    <row r="15" spans="1:9" ht="17.399999999999999" x14ac:dyDescent="0.3">
      <c r="A15" s="68">
        <v>1230</v>
      </c>
      <c r="B15" s="68" t="s">
        <v>669</v>
      </c>
      <c r="C15" s="68"/>
      <c r="D15" s="75">
        <v>2.1974902091825448</v>
      </c>
      <c r="E15" s="68" t="s">
        <v>8</v>
      </c>
      <c r="F15" s="180"/>
      <c r="I15">
        <v>1</v>
      </c>
    </row>
    <row r="16" spans="1:9" ht="17.399999999999999" x14ac:dyDescent="0.3">
      <c r="A16" s="68">
        <v>1231</v>
      </c>
      <c r="B16" s="68" t="s">
        <v>80</v>
      </c>
      <c r="C16" s="68"/>
      <c r="D16" s="75">
        <v>2.4838437234095632</v>
      </c>
      <c r="E16" s="68" t="s">
        <v>8</v>
      </c>
      <c r="F16" s="180"/>
      <c r="I16" s="132">
        <f>52/312</f>
        <v>0.16666666666666666</v>
      </c>
    </row>
    <row r="17" spans="1:9" ht="17.399999999999999" x14ac:dyDescent="0.3">
      <c r="A17" s="68">
        <v>1234</v>
      </c>
      <c r="B17" s="68" t="s">
        <v>201</v>
      </c>
      <c r="C17" s="68" t="s">
        <v>542</v>
      </c>
      <c r="D17" s="75">
        <v>29.350208398453368</v>
      </c>
      <c r="E17" s="68" t="s">
        <v>8</v>
      </c>
      <c r="F17" s="180"/>
      <c r="I17" s="132">
        <v>1</v>
      </c>
    </row>
    <row r="18" spans="1:9" ht="17.399999999999999" x14ac:dyDescent="0.3">
      <c r="A18" s="96"/>
      <c r="B18" s="96"/>
      <c r="C18" s="96"/>
      <c r="D18" s="71">
        <f>SUM(D4:D17)</f>
        <v>187.88993088436524</v>
      </c>
      <c r="E18" s="96"/>
      <c r="F18" s="180"/>
    </row>
    <row r="19" spans="1:9" ht="17.399999999999999" x14ac:dyDescent="0.3">
      <c r="A19" s="72">
        <v>1220</v>
      </c>
      <c r="B19" s="72" t="s">
        <v>51</v>
      </c>
      <c r="C19" s="72" t="s">
        <v>91</v>
      </c>
      <c r="D19" s="77">
        <v>13.400299987634348</v>
      </c>
      <c r="E19" s="72" t="s">
        <v>74</v>
      </c>
      <c r="F19" s="180" t="s">
        <v>73</v>
      </c>
    </row>
    <row r="20" spans="1:9" ht="17.399999999999999" x14ac:dyDescent="0.3">
      <c r="A20" s="96"/>
      <c r="B20" s="96"/>
      <c r="C20" s="96"/>
      <c r="D20" s="71">
        <f>SUM(D19)</f>
        <v>13.400299987634348</v>
      </c>
      <c r="E20" s="96"/>
      <c r="F20" s="180"/>
    </row>
    <row r="21" spans="1:9" ht="17.399999999999999" x14ac:dyDescent="0.3">
      <c r="A21" s="68">
        <v>1213</v>
      </c>
      <c r="B21" s="68" t="s">
        <v>41</v>
      </c>
      <c r="C21" s="68" t="s">
        <v>29</v>
      </c>
      <c r="D21" s="75">
        <v>11.415665666175338</v>
      </c>
      <c r="E21" s="68" t="s">
        <v>407</v>
      </c>
      <c r="F21" s="180" t="s">
        <v>31</v>
      </c>
      <c r="I21">
        <v>1</v>
      </c>
    </row>
    <row r="22" spans="1:9" ht="34.799999999999997" x14ac:dyDescent="0.3">
      <c r="A22" s="68">
        <v>1214</v>
      </c>
      <c r="B22" s="68" t="s">
        <v>668</v>
      </c>
      <c r="C22" s="68" t="s">
        <v>667</v>
      </c>
      <c r="D22" s="75">
        <v>33.692227274454076</v>
      </c>
      <c r="E22" s="68" t="s">
        <v>407</v>
      </c>
      <c r="F22" s="180"/>
      <c r="I22">
        <v>1</v>
      </c>
    </row>
    <row r="23" spans="1:9" ht="17.399999999999999" x14ac:dyDescent="0.3">
      <c r="A23" s="121">
        <v>1215</v>
      </c>
      <c r="B23" s="121" t="s">
        <v>46</v>
      </c>
      <c r="C23" s="121" t="s">
        <v>29</v>
      </c>
      <c r="D23" s="126">
        <v>9.4973999966855551</v>
      </c>
      <c r="E23" s="121" t="s">
        <v>407</v>
      </c>
      <c r="F23" s="180"/>
      <c r="I23" s="132">
        <f>12/312</f>
        <v>3.8461538461538464E-2</v>
      </c>
    </row>
    <row r="24" spans="1:9" ht="17.399999999999999" x14ac:dyDescent="0.3">
      <c r="A24" s="69">
        <v>1233</v>
      </c>
      <c r="B24" s="69" t="s">
        <v>666</v>
      </c>
      <c r="C24" s="69" t="s">
        <v>385</v>
      </c>
      <c r="D24" s="74">
        <v>7.2625021232532081</v>
      </c>
      <c r="E24" s="69" t="s">
        <v>407</v>
      </c>
      <c r="F24" s="180"/>
      <c r="I24" s="132">
        <f>52/312</f>
        <v>0.16666666666666666</v>
      </c>
    </row>
    <row r="25" spans="1:9" ht="17.399999999999999" x14ac:dyDescent="0.3">
      <c r="A25" s="69">
        <v>1239</v>
      </c>
      <c r="B25" s="69" t="s">
        <v>7</v>
      </c>
      <c r="C25" s="69"/>
      <c r="D25" s="74">
        <v>30.873010038244953</v>
      </c>
      <c r="E25" s="69" t="s">
        <v>407</v>
      </c>
      <c r="F25" s="180"/>
      <c r="I25" s="132">
        <f>52/312</f>
        <v>0.16666666666666666</v>
      </c>
    </row>
    <row r="26" spans="1:9" ht="17.399999999999999" x14ac:dyDescent="0.3">
      <c r="A26" s="68">
        <v>1240</v>
      </c>
      <c r="B26" s="68" t="s">
        <v>29</v>
      </c>
      <c r="C26" s="68"/>
      <c r="D26" s="75">
        <v>63.260178200773261</v>
      </c>
      <c r="E26" s="68" t="s">
        <v>407</v>
      </c>
      <c r="F26" s="180"/>
      <c r="I26" s="132">
        <v>1</v>
      </c>
    </row>
    <row r="27" spans="1:9" ht="17.399999999999999" x14ac:dyDescent="0.3">
      <c r="A27" s="96"/>
      <c r="B27" s="96"/>
      <c r="C27" s="96"/>
      <c r="D27" s="71">
        <f>SUM(D21:D26)</f>
        <v>156.00098329958638</v>
      </c>
      <c r="E27" s="96"/>
      <c r="F27" s="180"/>
    </row>
    <row r="28" spans="1:9" ht="17.399999999999999" x14ac:dyDescent="0.3">
      <c r="A28" s="68">
        <v>1216</v>
      </c>
      <c r="B28" s="68"/>
      <c r="C28" s="68" t="s">
        <v>664</v>
      </c>
      <c r="D28" s="75">
        <v>15.438121212254451</v>
      </c>
      <c r="E28" s="68" t="s">
        <v>407</v>
      </c>
      <c r="F28" s="180" t="s">
        <v>409</v>
      </c>
      <c r="I28">
        <v>1</v>
      </c>
    </row>
    <row r="29" spans="1:9" ht="17.399999999999999" x14ac:dyDescent="0.3">
      <c r="A29" s="121">
        <v>1217</v>
      </c>
      <c r="B29" s="121" t="s">
        <v>46</v>
      </c>
      <c r="C29" s="121" t="s">
        <v>664</v>
      </c>
      <c r="D29" s="126">
        <v>13.926950998211368</v>
      </c>
      <c r="E29" s="121" t="s">
        <v>407</v>
      </c>
      <c r="F29" s="180"/>
      <c r="I29" s="132">
        <f>12/312</f>
        <v>3.8461538461538464E-2</v>
      </c>
    </row>
    <row r="30" spans="1:9" ht="17.399999999999999" x14ac:dyDescent="0.3">
      <c r="A30" s="69">
        <v>1219</v>
      </c>
      <c r="B30" s="69" t="s">
        <v>126</v>
      </c>
      <c r="C30" s="69"/>
      <c r="D30" s="74">
        <v>4.3015599975686589</v>
      </c>
      <c r="E30" s="69" t="s">
        <v>407</v>
      </c>
      <c r="F30" s="180"/>
      <c r="I30" s="132">
        <f>52/312</f>
        <v>0.16666666666666666</v>
      </c>
    </row>
    <row r="31" spans="1:9" ht="17.399999999999999" x14ac:dyDescent="0.3">
      <c r="A31" s="69">
        <v>1232</v>
      </c>
      <c r="B31" s="69" t="s">
        <v>665</v>
      </c>
      <c r="C31" s="69" t="s">
        <v>385</v>
      </c>
      <c r="D31" s="74">
        <v>7.489336838698236</v>
      </c>
      <c r="E31" s="69" t="s">
        <v>407</v>
      </c>
      <c r="F31" s="180"/>
      <c r="I31" s="132">
        <f>52/312</f>
        <v>0.16666666666666666</v>
      </c>
    </row>
    <row r="32" spans="1:9" ht="17.399999999999999" x14ac:dyDescent="0.3">
      <c r="A32" s="69">
        <v>1236</v>
      </c>
      <c r="B32" s="69" t="s">
        <v>7</v>
      </c>
      <c r="C32" s="69"/>
      <c r="D32" s="74">
        <v>18.043498541570887</v>
      </c>
      <c r="E32" s="69" t="s">
        <v>407</v>
      </c>
      <c r="F32" s="180"/>
      <c r="I32" s="132">
        <f>52/312</f>
        <v>0.16666666666666666</v>
      </c>
    </row>
    <row r="33" spans="1:9" ht="17.399999999999999" x14ac:dyDescent="0.3">
      <c r="A33" s="69">
        <v>1237</v>
      </c>
      <c r="B33" s="69" t="s">
        <v>7</v>
      </c>
      <c r="C33" s="69"/>
      <c r="D33" s="74">
        <v>17.515980921607404</v>
      </c>
      <c r="E33" s="69" t="s">
        <v>407</v>
      </c>
      <c r="F33" s="180"/>
      <c r="I33" s="132">
        <f>52/312</f>
        <v>0.16666666666666666</v>
      </c>
    </row>
    <row r="34" spans="1:9" ht="17.399999999999999" x14ac:dyDescent="0.3">
      <c r="A34" s="68">
        <v>1238</v>
      </c>
      <c r="B34" s="68" t="s">
        <v>34</v>
      </c>
      <c r="C34" s="68" t="s">
        <v>664</v>
      </c>
      <c r="D34" s="75">
        <v>93.592859140997973</v>
      </c>
      <c r="E34" s="68" t="s">
        <v>407</v>
      </c>
      <c r="F34" s="180"/>
      <c r="I34">
        <v>1</v>
      </c>
    </row>
    <row r="35" spans="1:9" ht="17.399999999999999" x14ac:dyDescent="0.3">
      <c r="A35" s="96"/>
      <c r="B35" s="96"/>
      <c r="C35" s="96"/>
      <c r="D35" s="71">
        <f>SUM(D28:D34)</f>
        <v>170.308307650909</v>
      </c>
      <c r="E35" s="96"/>
      <c r="F35" s="180"/>
    </row>
    <row r="36" spans="1:9" ht="34.799999999999997" x14ac:dyDescent="0.3">
      <c r="A36" s="72">
        <v>1211</v>
      </c>
      <c r="B36" s="72" t="s">
        <v>55</v>
      </c>
      <c r="C36" s="72"/>
      <c r="D36" s="77">
        <v>19.160868391806751</v>
      </c>
      <c r="E36" s="72" t="s">
        <v>53</v>
      </c>
      <c r="F36" s="180" t="s">
        <v>54</v>
      </c>
      <c r="I36">
        <v>0</v>
      </c>
    </row>
    <row r="37" spans="1:9" ht="17.399999999999999" x14ac:dyDescent="0.3">
      <c r="A37" s="121">
        <v>1218</v>
      </c>
      <c r="B37" s="121" t="s">
        <v>51</v>
      </c>
      <c r="C37" s="121" t="s">
        <v>89</v>
      </c>
      <c r="D37" s="126">
        <v>4.4219999998264798</v>
      </c>
      <c r="E37" s="121" t="s">
        <v>53</v>
      </c>
      <c r="F37" s="180"/>
      <c r="I37" s="132">
        <f>12/312</f>
        <v>3.8461538461538464E-2</v>
      </c>
    </row>
    <row r="38" spans="1:9" ht="17.399999999999999" x14ac:dyDescent="0.3">
      <c r="A38" s="96"/>
      <c r="B38" s="96"/>
      <c r="C38" s="96"/>
      <c r="D38" s="71">
        <f>SUM(D36:D37)</f>
        <v>23.58286839163323</v>
      </c>
      <c r="E38" s="96"/>
      <c r="F38" s="180"/>
    </row>
    <row r="39" spans="1:9" ht="17.399999999999999" x14ac:dyDescent="0.3">
      <c r="A39" s="96"/>
      <c r="B39" s="96"/>
      <c r="C39" s="96" t="s">
        <v>56</v>
      </c>
      <c r="D39" s="78">
        <f>SUM(D38,D35,D27,D20,D18)</f>
        <v>551.18239021412819</v>
      </c>
      <c r="E39" s="96"/>
      <c r="F39" s="96"/>
    </row>
    <row r="40" spans="1:9" ht="28.8" x14ac:dyDescent="0.3">
      <c r="C40" s="165" t="s">
        <v>961</v>
      </c>
      <c r="D40" s="166">
        <f>(SUM(I:I))/COUNTA(I:I)</f>
        <v>0.5786914235190096</v>
      </c>
    </row>
  </sheetData>
  <mergeCells count="12">
    <mergeCell ref="F36:F38"/>
    <mergeCell ref="A2:A3"/>
    <mergeCell ref="B2:B3"/>
    <mergeCell ref="C2:C3"/>
    <mergeCell ref="D2:D3"/>
    <mergeCell ref="E2:F2"/>
    <mergeCell ref="F21:F27"/>
    <mergeCell ref="G2:H2"/>
    <mergeCell ref="A1:F1"/>
    <mergeCell ref="F4:F18"/>
    <mergeCell ref="F19:F20"/>
    <mergeCell ref="F28:F3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F152B-1D09-4CA3-A161-CA51E9CE4DBF}">
  <sheetPr codeName="Feuil7"/>
  <dimension ref="A1:L33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9.109375" bestFit="1" customWidth="1"/>
    <col min="3" max="3" width="24.44140625" bestFit="1" customWidth="1"/>
    <col min="4" max="4" width="17.33203125" bestFit="1" customWidth="1"/>
    <col min="5" max="5" width="28.5546875" bestFit="1" customWidth="1"/>
    <col min="6" max="6" width="31.88671875" customWidth="1"/>
    <col min="7" max="7" width="5.44140625" customWidth="1"/>
    <col min="8" max="8" width="19.33203125" bestFit="1" customWidth="1"/>
    <col min="9" max="9" width="19.33203125" hidden="1" customWidth="1"/>
    <col min="11" max="11" width="23.44140625" bestFit="1" customWidth="1"/>
  </cols>
  <sheetData>
    <row r="1" spans="1:12" ht="18" customHeight="1" x14ac:dyDescent="0.3">
      <c r="A1" s="182" t="s">
        <v>57</v>
      </c>
      <c r="B1" s="182"/>
      <c r="C1" s="182"/>
      <c r="D1" s="182"/>
      <c r="E1" s="182"/>
      <c r="F1" s="182"/>
    </row>
    <row r="2" spans="1:12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12" ht="38.25" customHeight="1" x14ac:dyDescent="0.3">
      <c r="A3" s="182"/>
      <c r="B3" s="182"/>
      <c r="C3" s="182"/>
      <c r="D3" s="182"/>
      <c r="E3" s="1" t="s">
        <v>5</v>
      </c>
      <c r="F3" s="1" t="s">
        <v>6</v>
      </c>
      <c r="G3" s="50"/>
      <c r="H3" s="52" t="s">
        <v>653</v>
      </c>
      <c r="K3" s="143" t="s">
        <v>961</v>
      </c>
      <c r="L3" s="144">
        <f>(SUM(I:I))/COUNTA(I:I)</f>
        <v>0.54999999999999993</v>
      </c>
    </row>
    <row r="4" spans="1:12" ht="17.399999999999999" x14ac:dyDescent="0.3">
      <c r="A4" s="119">
        <v>1214</v>
      </c>
      <c r="B4" s="119" t="s">
        <v>127</v>
      </c>
      <c r="C4" s="119"/>
      <c r="D4" s="124">
        <v>8.5259651999341166</v>
      </c>
      <c r="E4" s="119" t="s">
        <v>8</v>
      </c>
      <c r="F4" s="182" t="s">
        <v>9</v>
      </c>
      <c r="G4" s="49"/>
      <c r="H4" s="52" t="s">
        <v>652</v>
      </c>
      <c r="I4">
        <f>52/260</f>
        <v>0.2</v>
      </c>
    </row>
    <row r="5" spans="1:12" ht="17.399999999999999" x14ac:dyDescent="0.3">
      <c r="A5" s="49">
        <v>1215</v>
      </c>
      <c r="B5" s="49" t="s">
        <v>126</v>
      </c>
      <c r="C5" s="49"/>
      <c r="D5" s="55">
        <v>9.2609621999290468</v>
      </c>
      <c r="E5" s="49" t="s">
        <v>8</v>
      </c>
      <c r="F5" s="182"/>
      <c r="G5" s="51"/>
      <c r="H5" s="52" t="s">
        <v>654</v>
      </c>
      <c r="I5">
        <f>52/260</f>
        <v>0.2</v>
      </c>
    </row>
    <row r="6" spans="1:12" ht="17.399999999999999" x14ac:dyDescent="0.3">
      <c r="A6" s="50">
        <v>1219</v>
      </c>
      <c r="B6" s="50" t="s">
        <v>125</v>
      </c>
      <c r="C6" s="50"/>
      <c r="D6" s="56">
        <v>18.021022687861166</v>
      </c>
      <c r="E6" s="50" t="s">
        <v>8</v>
      </c>
      <c r="F6" s="182"/>
      <c r="G6" s="53"/>
      <c r="H6" s="52" t="s">
        <v>655</v>
      </c>
      <c r="I6">
        <v>1</v>
      </c>
    </row>
    <row r="7" spans="1:12" ht="17.399999999999999" x14ac:dyDescent="0.3">
      <c r="A7" s="49">
        <v>1221</v>
      </c>
      <c r="B7" s="49" t="s">
        <v>76</v>
      </c>
      <c r="C7" s="49"/>
      <c r="D7" s="55">
        <v>26.391930393782655</v>
      </c>
      <c r="E7" s="49" t="s">
        <v>8</v>
      </c>
      <c r="F7" s="182"/>
      <c r="I7">
        <f>52/260</f>
        <v>0.2</v>
      </c>
    </row>
    <row r="8" spans="1:12" ht="17.399999999999999" x14ac:dyDescent="0.3">
      <c r="A8" s="50">
        <v>1222</v>
      </c>
      <c r="B8" s="50" t="s">
        <v>80</v>
      </c>
      <c r="C8" s="50"/>
      <c r="D8" s="56">
        <v>4.8000000000001366</v>
      </c>
      <c r="E8" s="50" t="s">
        <v>8</v>
      </c>
      <c r="F8" s="182"/>
      <c r="I8">
        <v>1</v>
      </c>
    </row>
    <row r="9" spans="1:12" ht="17.399999999999999" x14ac:dyDescent="0.3">
      <c r="A9" s="50">
        <v>1223</v>
      </c>
      <c r="B9" s="50" t="s">
        <v>104</v>
      </c>
      <c r="C9" s="50"/>
      <c r="D9" s="56">
        <v>36.957610401765876</v>
      </c>
      <c r="E9" s="50" t="s">
        <v>8</v>
      </c>
      <c r="F9" s="182"/>
      <c r="I9">
        <v>1</v>
      </c>
    </row>
    <row r="10" spans="1:12" ht="17.399999999999999" x14ac:dyDescent="0.3">
      <c r="A10" s="120">
        <v>1224</v>
      </c>
      <c r="B10" s="120" t="s">
        <v>124</v>
      </c>
      <c r="C10" s="120"/>
      <c r="D10" s="125">
        <v>7.1295000000012969</v>
      </c>
      <c r="E10" s="120" t="s">
        <v>8</v>
      </c>
      <c r="F10" s="182"/>
      <c r="I10">
        <v>1</v>
      </c>
    </row>
    <row r="11" spans="1:12" ht="17.399999999999999" x14ac:dyDescent="0.3">
      <c r="A11" s="120">
        <v>1225</v>
      </c>
      <c r="B11" s="120" t="s">
        <v>123</v>
      </c>
      <c r="C11" s="120"/>
      <c r="D11" s="125">
        <v>10.126707799746914</v>
      </c>
      <c r="E11" s="120" t="s">
        <v>8</v>
      </c>
      <c r="F11" s="182"/>
      <c r="I11">
        <v>1</v>
      </c>
    </row>
    <row r="12" spans="1:12" ht="17.399999999999999" x14ac:dyDescent="0.3">
      <c r="A12" s="50">
        <v>1226</v>
      </c>
      <c r="B12" s="50" t="s">
        <v>122</v>
      </c>
      <c r="C12" s="50"/>
      <c r="D12" s="56">
        <v>4.5155111489008997</v>
      </c>
      <c r="E12" s="50" t="s">
        <v>8</v>
      </c>
      <c r="F12" s="182"/>
      <c r="I12">
        <v>1</v>
      </c>
    </row>
    <row r="13" spans="1:12" ht="17.399999999999999" x14ac:dyDescent="0.3">
      <c r="A13" s="50">
        <v>1227</v>
      </c>
      <c r="B13" s="50" t="s">
        <v>79</v>
      </c>
      <c r="C13" s="50"/>
      <c r="D13" s="56">
        <v>4.4952629604949239</v>
      </c>
      <c r="E13" s="50" t="s">
        <v>8</v>
      </c>
      <c r="F13" s="182"/>
      <c r="I13">
        <v>1</v>
      </c>
    </row>
    <row r="14" spans="1:12" ht="17.399999999999999" x14ac:dyDescent="0.3">
      <c r="A14" s="50">
        <v>1228</v>
      </c>
      <c r="B14" s="50" t="s">
        <v>121</v>
      </c>
      <c r="C14" s="50"/>
      <c r="D14" s="56">
        <v>4.6523995735728763</v>
      </c>
      <c r="E14" s="50" t="s">
        <v>8</v>
      </c>
      <c r="F14" s="182"/>
      <c r="I14">
        <v>1</v>
      </c>
    </row>
    <row r="15" spans="1:12" ht="17.399999999999999" x14ac:dyDescent="0.3">
      <c r="A15" s="50">
        <v>1229</v>
      </c>
      <c r="B15" s="50" t="s">
        <v>120</v>
      </c>
      <c r="C15" s="50"/>
      <c r="D15" s="56">
        <v>4.6788067012012</v>
      </c>
      <c r="E15" s="50" t="s">
        <v>8</v>
      </c>
      <c r="F15" s="182"/>
      <c r="I15">
        <v>1</v>
      </c>
    </row>
    <row r="16" spans="1:12" ht="17.399999999999999" x14ac:dyDescent="0.3">
      <c r="A16" s="23"/>
      <c r="B16" s="22"/>
      <c r="C16" s="22"/>
      <c r="D16" s="6">
        <f>SUM(D4:D15)</f>
        <v>139.55567906719111</v>
      </c>
      <c r="E16" s="22"/>
      <c r="F16" s="182"/>
    </row>
    <row r="17" spans="1:9" ht="17.399999999999999" x14ac:dyDescent="0.3">
      <c r="A17" s="50">
        <v>1217</v>
      </c>
      <c r="B17" s="50" t="s">
        <v>119</v>
      </c>
      <c r="C17" s="50"/>
      <c r="D17" s="56">
        <v>14.725102437174682</v>
      </c>
      <c r="E17" s="50" t="s">
        <v>74</v>
      </c>
      <c r="F17" s="182" t="s">
        <v>73</v>
      </c>
      <c r="I17">
        <v>1</v>
      </c>
    </row>
    <row r="18" spans="1:9" ht="17.399999999999999" x14ac:dyDescent="0.3">
      <c r="A18" s="23"/>
      <c r="B18" s="22"/>
      <c r="C18" s="22"/>
      <c r="D18" s="6">
        <f>SUM(D17)</f>
        <v>14.725102437174682</v>
      </c>
      <c r="E18" s="22"/>
      <c r="F18" s="182"/>
    </row>
    <row r="19" spans="1:9" ht="17.399999999999999" x14ac:dyDescent="0.3">
      <c r="A19" s="53">
        <v>1210</v>
      </c>
      <c r="B19" s="53" t="s">
        <v>118</v>
      </c>
      <c r="C19" s="53"/>
      <c r="D19" s="58">
        <v>814.80512781491996</v>
      </c>
      <c r="E19" s="53" t="s">
        <v>27</v>
      </c>
      <c r="F19" s="182" t="s">
        <v>28</v>
      </c>
      <c r="I19">
        <v>0</v>
      </c>
    </row>
    <row r="20" spans="1:9" ht="17.399999999999999" x14ac:dyDescent="0.3">
      <c r="A20" s="53">
        <v>1211</v>
      </c>
      <c r="B20" s="53" t="s">
        <v>117</v>
      </c>
      <c r="C20" s="53"/>
      <c r="D20" s="58">
        <v>31.843879688508963</v>
      </c>
      <c r="E20" s="53" t="s">
        <v>27</v>
      </c>
      <c r="F20" s="182"/>
      <c r="I20">
        <v>0</v>
      </c>
    </row>
    <row r="21" spans="1:9" ht="17.399999999999999" x14ac:dyDescent="0.3">
      <c r="A21" s="49">
        <v>1213</v>
      </c>
      <c r="B21" s="49" t="s">
        <v>116</v>
      </c>
      <c r="C21" s="49"/>
      <c r="D21" s="55">
        <v>18.226008304712888</v>
      </c>
      <c r="E21" s="49" t="s">
        <v>27</v>
      </c>
      <c r="F21" s="182"/>
      <c r="I21">
        <f>52/260</f>
        <v>0.2</v>
      </c>
    </row>
    <row r="22" spans="1:9" ht="17.399999999999999" x14ac:dyDescent="0.3">
      <c r="A22" s="49">
        <v>1230</v>
      </c>
      <c r="B22" s="49" t="s">
        <v>115</v>
      </c>
      <c r="C22" s="49"/>
      <c r="D22" s="55">
        <v>29.830529614342286</v>
      </c>
      <c r="E22" s="49" t="s">
        <v>27</v>
      </c>
      <c r="F22" s="182"/>
      <c r="I22">
        <f>52/260</f>
        <v>0.2</v>
      </c>
    </row>
    <row r="23" spans="1:9" ht="17.399999999999999" x14ac:dyDescent="0.3">
      <c r="A23" s="23"/>
      <c r="B23" s="22"/>
      <c r="C23" s="22"/>
      <c r="D23" s="6">
        <f>SUM(D19:D22)</f>
        <v>894.70554542248408</v>
      </c>
      <c r="E23" s="22"/>
      <c r="F23" s="182"/>
    </row>
    <row r="24" spans="1:9" ht="17.399999999999999" x14ac:dyDescent="0.3">
      <c r="A24" s="49">
        <v>1216</v>
      </c>
      <c r="B24" s="49" t="s">
        <v>114</v>
      </c>
      <c r="C24" s="49"/>
      <c r="D24" s="55">
        <v>13.178136699638825</v>
      </c>
      <c r="E24" s="49" t="s">
        <v>113</v>
      </c>
      <c r="F24" s="182" t="s">
        <v>112</v>
      </c>
      <c r="I24">
        <f>52/260</f>
        <v>0.2</v>
      </c>
    </row>
    <row r="25" spans="1:9" ht="17.399999999999999" x14ac:dyDescent="0.3">
      <c r="A25" s="23"/>
      <c r="B25" s="22"/>
      <c r="C25" s="22"/>
      <c r="D25" s="6">
        <f>SUM(D24)</f>
        <v>13.178136699638825</v>
      </c>
      <c r="E25" s="22"/>
      <c r="F25" s="182"/>
    </row>
    <row r="26" spans="1:9" ht="17.399999999999999" x14ac:dyDescent="0.3">
      <c r="A26" s="51">
        <v>1212</v>
      </c>
      <c r="B26" s="51" t="s">
        <v>72</v>
      </c>
      <c r="C26" s="51"/>
      <c r="D26" s="57">
        <v>83.490696691190578</v>
      </c>
      <c r="E26" s="51" t="s">
        <v>39</v>
      </c>
      <c r="F26" s="182" t="s">
        <v>40</v>
      </c>
      <c r="I26">
        <f>1/12</f>
        <v>8.3333333333333329E-2</v>
      </c>
    </row>
    <row r="27" spans="1:9" ht="17.399999999999999" x14ac:dyDescent="0.3">
      <c r="A27" s="50">
        <v>1218</v>
      </c>
      <c r="B27" s="50" t="s">
        <v>111</v>
      </c>
      <c r="C27" s="50"/>
      <c r="D27" s="56">
        <v>10.121475557136469</v>
      </c>
      <c r="E27" s="50" t="s">
        <v>39</v>
      </c>
      <c r="F27" s="182"/>
      <c r="I27">
        <v>1</v>
      </c>
    </row>
    <row r="28" spans="1:9" ht="17.399999999999999" x14ac:dyDescent="0.3">
      <c r="A28" s="49">
        <v>1220</v>
      </c>
      <c r="B28" s="49" t="s">
        <v>110</v>
      </c>
      <c r="C28" s="49" t="s">
        <v>109</v>
      </c>
      <c r="D28" s="55">
        <v>15.981702459870579</v>
      </c>
      <c r="E28" s="49" t="s">
        <v>39</v>
      </c>
      <c r="F28" s="182"/>
      <c r="I28">
        <f>52/260</f>
        <v>0.2</v>
      </c>
    </row>
    <row r="29" spans="1:9" ht="17.399999999999999" x14ac:dyDescent="0.3">
      <c r="A29" s="23"/>
      <c r="B29" s="22"/>
      <c r="C29" s="22"/>
      <c r="D29" s="6">
        <f>SUM(D26:D28)</f>
        <v>109.59387470819762</v>
      </c>
      <c r="E29" s="22"/>
      <c r="F29" s="182"/>
    </row>
    <row r="30" spans="1:9" ht="17.399999999999999" x14ac:dyDescent="0.3">
      <c r="A30" s="121">
        <v>1239</v>
      </c>
      <c r="B30" s="121" t="s">
        <v>52</v>
      </c>
      <c r="C30" s="121"/>
      <c r="D30" s="126">
        <v>6.8399999999999377</v>
      </c>
      <c r="E30" s="121" t="s">
        <v>53</v>
      </c>
      <c r="F30" s="182" t="s">
        <v>54</v>
      </c>
      <c r="I30">
        <f>1/12</f>
        <v>8.3333333333333329E-2</v>
      </c>
    </row>
    <row r="31" spans="1:9" ht="17.399999999999999" x14ac:dyDescent="0.3">
      <c r="A31" s="121">
        <v>1240</v>
      </c>
      <c r="B31" s="121" t="s">
        <v>108</v>
      </c>
      <c r="C31" s="121" t="s">
        <v>107</v>
      </c>
      <c r="D31" s="126">
        <v>6.8555400105991069</v>
      </c>
      <c r="E31" s="121" t="s">
        <v>53</v>
      </c>
      <c r="F31" s="182"/>
      <c r="I31">
        <f>1/12</f>
        <v>8.3333333333333329E-2</v>
      </c>
    </row>
    <row r="32" spans="1:9" ht="18" thickBot="1" x14ac:dyDescent="0.35">
      <c r="A32" s="2"/>
      <c r="B32" s="3"/>
      <c r="C32" s="7"/>
      <c r="D32" s="20">
        <f>SUM(D30:D31)</f>
        <v>13.695540010599045</v>
      </c>
      <c r="E32" s="3"/>
      <c r="F32" s="182"/>
    </row>
    <row r="33" spans="3:4" ht="18" thickBot="1" x14ac:dyDescent="0.35">
      <c r="C33" s="9" t="s">
        <v>106</v>
      </c>
      <c r="D33" s="10">
        <f>SUM(D32,D29,D25,D23,D18,D16)</f>
        <v>1185.4538783452851</v>
      </c>
    </row>
  </sheetData>
  <mergeCells count="13">
    <mergeCell ref="G2:H2"/>
    <mergeCell ref="F26:F29"/>
    <mergeCell ref="F30:F32"/>
    <mergeCell ref="A1:F1"/>
    <mergeCell ref="F4:F16"/>
    <mergeCell ref="F17:F18"/>
    <mergeCell ref="F19:F23"/>
    <mergeCell ref="F24:F25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9DAF-E5AC-46E2-A067-BC3AA3D6687D}">
  <sheetPr codeName="Feuil8"/>
  <dimension ref="A1:I39"/>
  <sheetViews>
    <sheetView zoomScale="85" zoomScaleNormal="85"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32.109375" bestFit="1" customWidth="1"/>
    <col min="3" max="3" width="37.5546875" bestFit="1" customWidth="1"/>
    <col min="4" max="4" width="17.33203125" bestFit="1" customWidth="1"/>
    <col min="5" max="5" width="28.5546875" bestFit="1" customWidth="1"/>
    <col min="6" max="6" width="42.5546875" bestFit="1" customWidth="1"/>
    <col min="7" max="7" width="4.44140625" customWidth="1"/>
    <col min="8" max="8" width="19.33203125" bestFit="1" customWidth="1"/>
    <col min="9" max="9" width="0" hidden="1" customWidth="1"/>
    <col min="11" max="11" width="17.33203125" customWidth="1"/>
  </cols>
  <sheetData>
    <row r="1" spans="1:9" ht="18" customHeight="1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61.5" customHeight="1" x14ac:dyDescent="0.3">
      <c r="A3" s="182"/>
      <c r="B3" s="182"/>
      <c r="C3" s="182"/>
      <c r="D3" s="182"/>
      <c r="E3" s="115" t="s">
        <v>5</v>
      </c>
      <c r="F3" s="115" t="s">
        <v>6</v>
      </c>
      <c r="G3" s="50"/>
      <c r="H3" s="105" t="s">
        <v>653</v>
      </c>
    </row>
    <row r="4" spans="1:9" ht="17.399999999999999" x14ac:dyDescent="0.3">
      <c r="A4" s="112">
        <v>1210</v>
      </c>
      <c r="B4" s="112" t="s">
        <v>145</v>
      </c>
      <c r="C4" s="112"/>
      <c r="D4" s="113">
        <v>8.2463320790563301</v>
      </c>
      <c r="E4" s="112" t="s">
        <v>8</v>
      </c>
      <c r="F4" s="182" t="s">
        <v>9</v>
      </c>
      <c r="G4" s="49"/>
      <c r="H4" s="105" t="s">
        <v>652</v>
      </c>
      <c r="I4">
        <v>1</v>
      </c>
    </row>
    <row r="5" spans="1:9" ht="17.399999999999999" x14ac:dyDescent="0.3">
      <c r="A5" s="51">
        <v>1213</v>
      </c>
      <c r="B5" s="51" t="s">
        <v>144</v>
      </c>
      <c r="C5" s="51"/>
      <c r="D5" s="57">
        <v>10.048049919755512</v>
      </c>
      <c r="E5" s="51" t="s">
        <v>8</v>
      </c>
      <c r="F5" s="182"/>
      <c r="G5" s="51"/>
      <c r="H5" s="105" t="s">
        <v>654</v>
      </c>
      <c r="I5">
        <f>1/12</f>
        <v>8.3333333333333329E-2</v>
      </c>
    </row>
    <row r="6" spans="1:9" ht="17.399999999999999" x14ac:dyDescent="0.3">
      <c r="A6" s="49">
        <v>1215</v>
      </c>
      <c r="B6" s="49" t="s">
        <v>87</v>
      </c>
      <c r="C6" s="49" t="s">
        <v>289</v>
      </c>
      <c r="D6" s="55">
        <v>11.290231070066636</v>
      </c>
      <c r="E6" s="49" t="s">
        <v>8</v>
      </c>
      <c r="F6" s="182"/>
      <c r="G6" s="53"/>
      <c r="H6" s="105" t="s">
        <v>655</v>
      </c>
      <c r="I6">
        <f>52/312</f>
        <v>0.16666666666666666</v>
      </c>
    </row>
    <row r="7" spans="1:9" ht="17.399999999999999" x14ac:dyDescent="0.3">
      <c r="A7" s="112">
        <v>1216</v>
      </c>
      <c r="B7" s="112" t="s">
        <v>22</v>
      </c>
      <c r="C7" s="112"/>
      <c r="D7" s="113">
        <v>4.1073192804506684</v>
      </c>
      <c r="E7" s="112" t="s">
        <v>8</v>
      </c>
      <c r="F7" s="182"/>
      <c r="I7">
        <v>1</v>
      </c>
    </row>
    <row r="8" spans="1:9" ht="17.399999999999999" x14ac:dyDescent="0.3">
      <c r="A8" s="120">
        <v>1217</v>
      </c>
      <c r="B8" s="120" t="s">
        <v>143</v>
      </c>
      <c r="C8" s="120"/>
      <c r="D8" s="125">
        <v>3.724072448150348</v>
      </c>
      <c r="E8" s="120" t="s">
        <v>8</v>
      </c>
      <c r="F8" s="182"/>
      <c r="I8">
        <v>1</v>
      </c>
    </row>
    <row r="9" spans="1:9" ht="17.399999999999999" x14ac:dyDescent="0.3">
      <c r="A9" s="120">
        <v>1218</v>
      </c>
      <c r="B9" s="120" t="s">
        <v>142</v>
      </c>
      <c r="C9" s="120"/>
      <c r="D9" s="125">
        <v>12.619140828951805</v>
      </c>
      <c r="E9" s="120" t="s">
        <v>8</v>
      </c>
      <c r="F9" s="182"/>
      <c r="I9">
        <v>1</v>
      </c>
    </row>
    <row r="10" spans="1:9" ht="17.399999999999999" x14ac:dyDescent="0.3">
      <c r="A10" s="49">
        <v>1220</v>
      </c>
      <c r="B10" s="49" t="s">
        <v>51</v>
      </c>
      <c r="C10" s="49" t="s">
        <v>97</v>
      </c>
      <c r="D10" s="55">
        <v>2.9241899999996557</v>
      </c>
      <c r="E10" s="49" t="s">
        <v>8</v>
      </c>
      <c r="F10" s="182"/>
      <c r="I10">
        <f>52/312</f>
        <v>0.16666666666666666</v>
      </c>
    </row>
    <row r="11" spans="1:9" ht="17.399999999999999" x14ac:dyDescent="0.3">
      <c r="A11" s="112">
        <v>1221</v>
      </c>
      <c r="B11" s="112" t="s">
        <v>104</v>
      </c>
      <c r="C11" s="112"/>
      <c r="D11" s="113">
        <v>21.62412874965165</v>
      </c>
      <c r="E11" s="112" t="s">
        <v>8</v>
      </c>
      <c r="F11" s="182"/>
      <c r="I11">
        <v>1</v>
      </c>
    </row>
    <row r="12" spans="1:9" ht="17.399999999999999" x14ac:dyDescent="0.3">
      <c r="A12" s="112">
        <v>1222</v>
      </c>
      <c r="B12" s="112" t="s">
        <v>50</v>
      </c>
      <c r="C12" s="112"/>
      <c r="D12" s="113">
        <v>5.9830259999971638</v>
      </c>
      <c r="E12" s="112" t="s">
        <v>8</v>
      </c>
      <c r="F12" s="182"/>
      <c r="I12">
        <v>1</v>
      </c>
    </row>
    <row r="13" spans="1:9" ht="17.399999999999999" x14ac:dyDescent="0.3">
      <c r="A13" s="112">
        <v>1223</v>
      </c>
      <c r="B13" s="112" t="s">
        <v>141</v>
      </c>
      <c r="C13" s="112"/>
      <c r="D13" s="113">
        <v>3.2572715229664202</v>
      </c>
      <c r="E13" s="112" t="s">
        <v>8</v>
      </c>
      <c r="F13" s="182"/>
      <c r="I13">
        <v>1</v>
      </c>
    </row>
    <row r="14" spans="1:9" ht="17.399999999999999" x14ac:dyDescent="0.3">
      <c r="A14" s="112">
        <v>1224</v>
      </c>
      <c r="B14" s="112" t="s">
        <v>16</v>
      </c>
      <c r="C14" s="112"/>
      <c r="D14" s="113">
        <v>1.4969349999993555</v>
      </c>
      <c r="E14" s="112" t="s">
        <v>8</v>
      </c>
      <c r="F14" s="182"/>
      <c r="I14">
        <v>1</v>
      </c>
    </row>
    <row r="15" spans="1:9" ht="17.399999999999999" x14ac:dyDescent="0.3">
      <c r="A15" s="112">
        <v>1236</v>
      </c>
      <c r="B15" s="112" t="s">
        <v>16</v>
      </c>
      <c r="C15" s="112"/>
      <c r="D15" s="113">
        <v>3.1841686170865753</v>
      </c>
      <c r="E15" s="112" t="s">
        <v>8</v>
      </c>
      <c r="F15" s="182"/>
      <c r="I15">
        <v>1</v>
      </c>
    </row>
    <row r="16" spans="1:9" ht="17.399999999999999" x14ac:dyDescent="0.3">
      <c r="A16" s="112">
        <v>1237</v>
      </c>
      <c r="B16" s="112" t="s">
        <v>104</v>
      </c>
      <c r="C16" s="112"/>
      <c r="D16" s="113">
        <v>28.820570436006395</v>
      </c>
      <c r="E16" s="112" t="s">
        <v>8</v>
      </c>
      <c r="F16" s="182"/>
      <c r="I16">
        <v>1</v>
      </c>
    </row>
    <row r="17" spans="1:9" ht="17.399999999999999" x14ac:dyDescent="0.3">
      <c r="A17" s="23"/>
      <c r="B17" s="22"/>
      <c r="C17" s="22"/>
      <c r="D17" s="6">
        <f>SUM(D4:D16)</f>
        <v>117.32543595213851</v>
      </c>
      <c r="E17" s="22"/>
      <c r="F17" s="182"/>
    </row>
    <row r="18" spans="1:9" ht="17.399999999999999" x14ac:dyDescent="0.3">
      <c r="A18" s="112">
        <v>1211</v>
      </c>
      <c r="B18" s="112" t="s">
        <v>140</v>
      </c>
      <c r="C18" s="112"/>
      <c r="D18" s="113">
        <v>35.644553675268106</v>
      </c>
      <c r="E18" s="112" t="s">
        <v>39</v>
      </c>
      <c r="F18" s="182" t="s">
        <v>69</v>
      </c>
      <c r="I18">
        <v>1</v>
      </c>
    </row>
    <row r="19" spans="1:9" ht="17.399999999999999" x14ac:dyDescent="0.3">
      <c r="A19" s="112">
        <v>1212</v>
      </c>
      <c r="B19" s="112" t="s">
        <v>98</v>
      </c>
      <c r="C19" s="112"/>
      <c r="D19" s="113">
        <v>61.467409967011015</v>
      </c>
      <c r="E19" s="112" t="s">
        <v>39</v>
      </c>
      <c r="F19" s="182"/>
      <c r="I19">
        <v>1</v>
      </c>
    </row>
    <row r="20" spans="1:9" ht="17.399999999999999" x14ac:dyDescent="0.3">
      <c r="A20" s="121">
        <v>1219</v>
      </c>
      <c r="B20" s="121" t="s">
        <v>139</v>
      </c>
      <c r="C20" s="121" t="s">
        <v>138</v>
      </c>
      <c r="D20" s="126">
        <v>5.1880758859388667</v>
      </c>
      <c r="E20" s="121" t="s">
        <v>39</v>
      </c>
      <c r="F20" s="182"/>
      <c r="I20">
        <f>1/12</f>
        <v>8.3333333333333329E-2</v>
      </c>
    </row>
    <row r="21" spans="1:9" ht="17.399999999999999" x14ac:dyDescent="0.3">
      <c r="A21" s="49">
        <v>1225</v>
      </c>
      <c r="B21" s="49" t="s">
        <v>137</v>
      </c>
      <c r="C21" s="49"/>
      <c r="D21" s="55">
        <v>13.839328000001395</v>
      </c>
      <c r="E21" s="49" t="s">
        <v>39</v>
      </c>
      <c r="F21" s="182"/>
      <c r="I21">
        <f>52/312</f>
        <v>0.16666666666666666</v>
      </c>
    </row>
    <row r="22" spans="1:9" ht="17.399999999999999" x14ac:dyDescent="0.3">
      <c r="A22" s="112">
        <v>1230</v>
      </c>
      <c r="B22" s="112" t="s">
        <v>136</v>
      </c>
      <c r="C22" s="112"/>
      <c r="D22" s="113">
        <v>9.3264923807432414</v>
      </c>
      <c r="E22" s="112" t="s">
        <v>39</v>
      </c>
      <c r="F22" s="182"/>
      <c r="I22">
        <v>1</v>
      </c>
    </row>
    <row r="23" spans="1:9" ht="17.399999999999999" x14ac:dyDescent="0.3">
      <c r="A23" s="112">
        <v>1231</v>
      </c>
      <c r="B23" s="112" t="s">
        <v>135</v>
      </c>
      <c r="C23" s="112"/>
      <c r="D23" s="113">
        <v>9.0659523379284384</v>
      </c>
      <c r="E23" s="112" t="s">
        <v>39</v>
      </c>
      <c r="F23" s="182"/>
      <c r="I23">
        <v>1</v>
      </c>
    </row>
    <row r="24" spans="1:9" ht="17.399999999999999" x14ac:dyDescent="0.3">
      <c r="A24" s="112">
        <v>1232</v>
      </c>
      <c r="B24" s="112" t="s">
        <v>95</v>
      </c>
      <c r="C24" s="112"/>
      <c r="D24" s="113">
        <v>157.7772809929198</v>
      </c>
      <c r="E24" s="112" t="s">
        <v>39</v>
      </c>
      <c r="F24" s="182"/>
      <c r="I24">
        <v>1</v>
      </c>
    </row>
    <row r="25" spans="1:9" ht="17.399999999999999" x14ac:dyDescent="0.3">
      <c r="A25" s="112">
        <v>1233</v>
      </c>
      <c r="B25" s="112" t="s">
        <v>134</v>
      </c>
      <c r="C25" s="112" t="s">
        <v>133</v>
      </c>
      <c r="D25" s="113">
        <v>5.9630914507062194</v>
      </c>
      <c r="E25" s="112" t="s">
        <v>39</v>
      </c>
      <c r="F25" s="182"/>
      <c r="I25">
        <v>1</v>
      </c>
    </row>
    <row r="26" spans="1:9" ht="17.399999999999999" x14ac:dyDescent="0.3">
      <c r="A26" s="121">
        <v>1234</v>
      </c>
      <c r="B26" s="121" t="s">
        <v>132</v>
      </c>
      <c r="C26" s="121" t="s">
        <v>130</v>
      </c>
      <c r="D26" s="126">
        <v>7.5725040621501689</v>
      </c>
      <c r="E26" s="121" t="s">
        <v>39</v>
      </c>
      <c r="F26" s="182"/>
      <c r="I26">
        <f>1/12</f>
        <v>8.3333333333333329E-2</v>
      </c>
    </row>
    <row r="27" spans="1:9" ht="17.399999999999999" x14ac:dyDescent="0.3">
      <c r="A27" s="121">
        <v>1238</v>
      </c>
      <c r="B27" s="121" t="s">
        <v>46</v>
      </c>
      <c r="C27" s="121"/>
      <c r="D27" s="126">
        <v>6.6711567835228953</v>
      </c>
      <c r="E27" s="121" t="s">
        <v>39</v>
      </c>
      <c r="F27" s="182"/>
      <c r="I27">
        <f>1/12</f>
        <v>8.3333333333333329E-2</v>
      </c>
    </row>
    <row r="28" spans="1:9" ht="17.399999999999999" x14ac:dyDescent="0.3">
      <c r="A28" s="49">
        <v>1239</v>
      </c>
      <c r="B28" s="49" t="s">
        <v>7</v>
      </c>
      <c r="C28" s="49"/>
      <c r="D28" s="55">
        <v>9.8283240000000092</v>
      </c>
      <c r="E28" s="49" t="s">
        <v>39</v>
      </c>
      <c r="F28" s="182"/>
      <c r="I28">
        <f>52/312</f>
        <v>0.16666666666666666</v>
      </c>
    </row>
    <row r="29" spans="1:9" ht="17.399999999999999" x14ac:dyDescent="0.3">
      <c r="A29" s="49">
        <v>1240</v>
      </c>
      <c r="B29" s="49" t="s">
        <v>76</v>
      </c>
      <c r="C29" s="49"/>
      <c r="D29" s="55">
        <v>21.015593992602728</v>
      </c>
      <c r="E29" s="49" t="s">
        <v>39</v>
      </c>
      <c r="F29" s="182"/>
      <c r="I29">
        <f>52/312</f>
        <v>0.16666666666666666</v>
      </c>
    </row>
    <row r="30" spans="1:9" ht="17.399999999999999" x14ac:dyDescent="0.3">
      <c r="A30" s="121">
        <v>1241</v>
      </c>
      <c r="B30" s="121" t="s">
        <v>131</v>
      </c>
      <c r="C30" s="121" t="s">
        <v>130</v>
      </c>
      <c r="D30" s="126">
        <v>13.942311995346568</v>
      </c>
      <c r="E30" s="121" t="s">
        <v>39</v>
      </c>
      <c r="F30" s="182"/>
      <c r="I30">
        <f>1/12</f>
        <v>8.3333333333333329E-2</v>
      </c>
    </row>
    <row r="31" spans="1:9" ht="17.399999999999999" x14ac:dyDescent="0.3">
      <c r="A31" s="51">
        <v>1243</v>
      </c>
      <c r="B31" s="51" t="s">
        <v>663</v>
      </c>
      <c r="C31" s="51"/>
      <c r="D31" s="57">
        <v>15.947837932748653</v>
      </c>
      <c r="E31" s="51" t="s">
        <v>39</v>
      </c>
      <c r="F31" s="182"/>
      <c r="I31">
        <f>1/12</f>
        <v>8.3333333333333329E-2</v>
      </c>
    </row>
    <row r="32" spans="1:9" ht="17.399999999999999" x14ac:dyDescent="0.3">
      <c r="A32" s="23"/>
      <c r="B32" s="22"/>
      <c r="C32" s="22"/>
      <c r="D32" s="6">
        <f>SUM(D18:D31)</f>
        <v>373.24991345688812</v>
      </c>
      <c r="E32" s="22"/>
      <c r="F32" s="182"/>
    </row>
    <row r="33" spans="1:9" ht="17.399999999999999" x14ac:dyDescent="0.3">
      <c r="A33" s="53">
        <v>1214</v>
      </c>
      <c r="B33" s="53" t="s">
        <v>128</v>
      </c>
      <c r="C33" s="53"/>
      <c r="D33" s="58">
        <v>10.332637211899383</v>
      </c>
      <c r="E33" s="53" t="s">
        <v>53</v>
      </c>
      <c r="F33" s="182" t="s">
        <v>61</v>
      </c>
      <c r="I33">
        <v>0</v>
      </c>
    </row>
    <row r="34" spans="1:9" ht="17.399999999999999" x14ac:dyDescent="0.3">
      <c r="A34" s="23"/>
      <c r="B34" s="22"/>
      <c r="C34" s="22"/>
      <c r="D34" s="6">
        <f>SUM(D33)</f>
        <v>10.332637211899383</v>
      </c>
      <c r="E34" s="22"/>
      <c r="F34" s="182"/>
    </row>
    <row r="35" spans="1:9" ht="17.399999999999999" x14ac:dyDescent="0.3">
      <c r="A35" s="121">
        <v>1235</v>
      </c>
      <c r="B35" s="121" t="s">
        <v>52</v>
      </c>
      <c r="C35" s="121"/>
      <c r="D35" s="126">
        <v>2.9480600000349302</v>
      </c>
      <c r="E35" s="121" t="s">
        <v>53</v>
      </c>
      <c r="F35" s="182" t="s">
        <v>54</v>
      </c>
      <c r="I35">
        <f>1/12</f>
        <v>8.3333333333333329E-2</v>
      </c>
    </row>
    <row r="36" spans="1:9" ht="17.399999999999999" x14ac:dyDescent="0.3">
      <c r="A36" s="53">
        <v>1242</v>
      </c>
      <c r="B36" s="53" t="s">
        <v>55</v>
      </c>
      <c r="C36" s="53"/>
      <c r="D36" s="58">
        <v>11.063066996703661</v>
      </c>
      <c r="E36" s="53" t="s">
        <v>53</v>
      </c>
      <c r="F36" s="182"/>
      <c r="I36">
        <v>0</v>
      </c>
    </row>
    <row r="37" spans="1:9" ht="18" thickBot="1" x14ac:dyDescent="0.35">
      <c r="A37" s="24"/>
      <c r="B37" s="24"/>
      <c r="C37" s="24"/>
      <c r="D37" s="18">
        <f>SUM(D35:D36)</f>
        <v>14.011126996738591</v>
      </c>
      <c r="E37" s="24"/>
      <c r="F37" s="182"/>
    </row>
    <row r="38" spans="1:9" ht="17.399999999999999" x14ac:dyDescent="0.3">
      <c r="C38" s="162" t="s">
        <v>56</v>
      </c>
      <c r="D38" s="167">
        <f>SUM(D4,D5,D6,D7,D8,D9,D10,D11,D12,D13,D14,D15,D16,D18,D19,D20,D21,D22,D23,D24,D25,D26,D27,D28,D29,D30,D31,D33,D35,D36)</f>
        <v>514.91911361766461</v>
      </c>
    </row>
    <row r="39" spans="1:9" ht="28.8" x14ac:dyDescent="0.3">
      <c r="C39" s="165" t="s">
        <v>961</v>
      </c>
      <c r="D39" s="166">
        <f>(SUM(I:I))/COUNTA(I:I)</f>
        <v>0.58055555555555549</v>
      </c>
    </row>
  </sheetData>
  <mergeCells count="11">
    <mergeCell ref="G2:H2"/>
    <mergeCell ref="A1:F1"/>
    <mergeCell ref="F4:F17"/>
    <mergeCell ref="F18:F32"/>
    <mergeCell ref="F35:F37"/>
    <mergeCell ref="A2:A3"/>
    <mergeCell ref="B2:B3"/>
    <mergeCell ref="C2:C3"/>
    <mergeCell ref="D2:D3"/>
    <mergeCell ref="E2:F2"/>
    <mergeCell ref="F33:F3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F3192-396E-4D70-BD34-2EA3C663EA82}">
  <sheetPr codeName="Feuil9"/>
  <dimension ref="A1:I21"/>
  <sheetViews>
    <sheetView workbookViewId="0">
      <selection activeCell="I1" sqref="I1:I1048576"/>
    </sheetView>
  </sheetViews>
  <sheetFormatPr baseColWidth="10" defaultRowHeight="14.4" x14ac:dyDescent="0.3"/>
  <cols>
    <col min="1" max="1" width="13.33203125" bestFit="1" customWidth="1"/>
    <col min="2" max="2" width="27.44140625" bestFit="1" customWidth="1"/>
    <col min="3" max="3" width="26.6640625" bestFit="1" customWidth="1"/>
    <col min="4" max="4" width="10.6640625" bestFit="1" customWidth="1"/>
    <col min="5" max="5" width="19.5546875" bestFit="1" customWidth="1"/>
    <col min="6" max="6" width="31.33203125" bestFit="1" customWidth="1"/>
    <col min="7" max="7" width="3.88671875" customWidth="1"/>
    <col min="8" max="8" width="19.33203125" bestFit="1" customWidth="1"/>
    <col min="9" max="9" width="0" hidden="1" customWidth="1"/>
    <col min="11" max="11" width="17.44140625" customWidth="1"/>
  </cols>
  <sheetData>
    <row r="1" spans="1:9" ht="18" customHeight="1" x14ac:dyDescent="0.3">
      <c r="A1" s="182" t="s">
        <v>57</v>
      </c>
      <c r="B1" s="182"/>
      <c r="C1" s="182"/>
      <c r="D1" s="182"/>
      <c r="E1" s="182"/>
      <c r="F1" s="182"/>
    </row>
    <row r="2" spans="1:9" ht="17.399999999999999" customHeight="1" x14ac:dyDescent="0.3">
      <c r="A2" s="182" t="s">
        <v>0</v>
      </c>
      <c r="B2" s="182" t="s">
        <v>1</v>
      </c>
      <c r="C2" s="182" t="s">
        <v>2</v>
      </c>
      <c r="D2" s="182" t="s">
        <v>3</v>
      </c>
      <c r="E2" s="182" t="s">
        <v>4</v>
      </c>
      <c r="F2" s="182"/>
      <c r="G2" s="180" t="s">
        <v>945</v>
      </c>
      <c r="H2" s="180"/>
    </row>
    <row r="3" spans="1:9" ht="44.25" customHeight="1" x14ac:dyDescent="0.3">
      <c r="A3" s="182"/>
      <c r="B3" s="182"/>
      <c r="C3" s="182"/>
      <c r="D3" s="182"/>
      <c r="E3" s="104" t="s">
        <v>5</v>
      </c>
      <c r="F3" s="104" t="s">
        <v>6</v>
      </c>
      <c r="G3" s="50"/>
      <c r="H3" s="105" t="s">
        <v>653</v>
      </c>
    </row>
    <row r="4" spans="1:9" ht="17.399999999999999" x14ac:dyDescent="0.3">
      <c r="A4" s="50">
        <v>1310</v>
      </c>
      <c r="B4" s="50" t="s">
        <v>87</v>
      </c>
      <c r="C4" s="120" t="s">
        <v>289</v>
      </c>
      <c r="D4" s="113">
        <v>5.4850799999979003</v>
      </c>
      <c r="E4" s="50" t="s">
        <v>8</v>
      </c>
      <c r="F4" s="182" t="s">
        <v>9</v>
      </c>
      <c r="G4" s="49"/>
      <c r="H4" s="105" t="s">
        <v>652</v>
      </c>
      <c r="I4">
        <v>1</v>
      </c>
    </row>
    <row r="5" spans="1:9" ht="17.399999999999999" x14ac:dyDescent="0.3">
      <c r="A5" s="49">
        <v>1312</v>
      </c>
      <c r="B5" s="49" t="s">
        <v>152</v>
      </c>
      <c r="C5" s="49" t="s">
        <v>97</v>
      </c>
      <c r="D5" s="55">
        <v>1.9802449999989167</v>
      </c>
      <c r="E5" s="49" t="s">
        <v>8</v>
      </c>
      <c r="F5" s="182"/>
      <c r="G5" s="51"/>
      <c r="H5" s="105" t="s">
        <v>654</v>
      </c>
      <c r="I5">
        <f>52/312</f>
        <v>0.16666666666666666</v>
      </c>
    </row>
    <row r="6" spans="1:9" ht="17.399999999999999" x14ac:dyDescent="0.3">
      <c r="A6" s="50">
        <v>1317</v>
      </c>
      <c r="B6" s="50" t="s">
        <v>50</v>
      </c>
      <c r="C6" s="50"/>
      <c r="D6" s="113">
        <v>4.5716861166132645</v>
      </c>
      <c r="E6" s="50" t="s">
        <v>8</v>
      </c>
      <c r="F6" s="182"/>
      <c r="G6" s="53"/>
      <c r="H6" s="105" t="s">
        <v>655</v>
      </c>
      <c r="I6">
        <v>1</v>
      </c>
    </row>
    <row r="7" spans="1:9" ht="17.399999999999999" x14ac:dyDescent="0.3">
      <c r="A7" s="49">
        <v>1318</v>
      </c>
      <c r="B7" s="49" t="s">
        <v>80</v>
      </c>
      <c r="C7" s="49"/>
      <c r="D7" s="55">
        <v>2.140067999997489</v>
      </c>
      <c r="E7" s="49" t="s">
        <v>8</v>
      </c>
      <c r="F7" s="182"/>
      <c r="I7">
        <f>52/312</f>
        <v>0.16666666666666666</v>
      </c>
    </row>
    <row r="8" spans="1:9" ht="17.399999999999999" x14ac:dyDescent="0.3">
      <c r="A8" s="50">
        <v>1319</v>
      </c>
      <c r="B8" s="50" t="s">
        <v>81</v>
      </c>
      <c r="C8" s="50"/>
      <c r="D8" s="113">
        <v>1.02731199999941</v>
      </c>
      <c r="E8" s="50" t="s">
        <v>8</v>
      </c>
      <c r="F8" s="182"/>
      <c r="I8">
        <v>1</v>
      </c>
    </row>
    <row r="9" spans="1:9" ht="17.399999999999999" x14ac:dyDescent="0.3">
      <c r="A9" s="50">
        <v>1320</v>
      </c>
      <c r="B9" s="50" t="s">
        <v>79</v>
      </c>
      <c r="C9" s="50"/>
      <c r="D9" s="113">
        <v>1.0295999999995438</v>
      </c>
      <c r="E9" s="50" t="s">
        <v>8</v>
      </c>
      <c r="F9" s="182"/>
      <c r="I9">
        <v>1</v>
      </c>
    </row>
    <row r="10" spans="1:9" ht="17.399999999999999" x14ac:dyDescent="0.3">
      <c r="A10" s="50">
        <v>1321</v>
      </c>
      <c r="B10" s="50" t="s">
        <v>151</v>
      </c>
      <c r="C10" s="50"/>
      <c r="D10" s="113">
        <v>40.783649731864223</v>
      </c>
      <c r="E10" s="50" t="s">
        <v>8</v>
      </c>
      <c r="F10" s="182"/>
      <c r="I10">
        <v>1</v>
      </c>
    </row>
    <row r="11" spans="1:9" ht="17.399999999999999" x14ac:dyDescent="0.3">
      <c r="A11" s="50">
        <v>1322</v>
      </c>
      <c r="B11" s="50" t="s">
        <v>150</v>
      </c>
      <c r="C11" s="50"/>
      <c r="D11" s="113">
        <v>19.58345099999984</v>
      </c>
      <c r="E11" s="50" t="s">
        <v>8</v>
      </c>
      <c r="F11" s="182"/>
      <c r="I11">
        <v>1</v>
      </c>
    </row>
    <row r="12" spans="1:9" ht="17.399999999999999" x14ac:dyDescent="0.3">
      <c r="A12" s="53">
        <v>1323</v>
      </c>
      <c r="B12" s="53" t="s">
        <v>149</v>
      </c>
      <c r="C12" s="53"/>
      <c r="D12" s="58">
        <v>0.98350456019009913</v>
      </c>
      <c r="E12" s="53" t="s">
        <v>8</v>
      </c>
      <c r="F12" s="182"/>
    </row>
    <row r="13" spans="1:9" ht="17.399999999999999" x14ac:dyDescent="0.3">
      <c r="A13" s="104"/>
      <c r="B13" s="104"/>
      <c r="C13" s="104"/>
      <c r="D13" s="4">
        <f>SUM(D4:D12)</f>
        <v>77.584596408660687</v>
      </c>
      <c r="E13" s="104"/>
      <c r="F13" s="182"/>
    </row>
    <row r="14" spans="1:9" ht="17.399999999999999" x14ac:dyDescent="0.3">
      <c r="A14" s="49">
        <v>1311</v>
      </c>
      <c r="B14" s="49" t="s">
        <v>15</v>
      </c>
      <c r="C14" s="49"/>
      <c r="D14" s="55">
        <v>14.049337000002055</v>
      </c>
      <c r="E14" s="49" t="s">
        <v>39</v>
      </c>
      <c r="F14" s="182" t="s">
        <v>69</v>
      </c>
      <c r="I14">
        <f>52/312</f>
        <v>0.16666666666666666</v>
      </c>
    </row>
    <row r="15" spans="1:9" ht="17.399999999999999" x14ac:dyDescent="0.3">
      <c r="A15" s="49">
        <v>1313</v>
      </c>
      <c r="B15" s="49" t="s">
        <v>43</v>
      </c>
      <c r="C15" s="49"/>
      <c r="D15" s="55">
        <v>11.64655639946189</v>
      </c>
      <c r="E15" s="49" t="s">
        <v>39</v>
      </c>
      <c r="F15" s="182"/>
      <c r="I15">
        <f>52/312</f>
        <v>0.16666666666666666</v>
      </c>
    </row>
    <row r="16" spans="1:9" ht="17.399999999999999" x14ac:dyDescent="0.3">
      <c r="A16" s="49">
        <v>1314</v>
      </c>
      <c r="B16" s="49" t="s">
        <v>148</v>
      </c>
      <c r="C16" s="49"/>
      <c r="D16" s="55">
        <v>14.865809704974387</v>
      </c>
      <c r="E16" s="49" t="s">
        <v>39</v>
      </c>
      <c r="F16" s="182"/>
      <c r="I16">
        <f>52/312</f>
        <v>0.16666666666666666</v>
      </c>
    </row>
    <row r="17" spans="1:9" ht="17.399999999999999" x14ac:dyDescent="0.3">
      <c r="A17" s="49">
        <v>1315</v>
      </c>
      <c r="B17" s="49" t="s">
        <v>147</v>
      </c>
      <c r="C17" s="49"/>
      <c r="D17" s="55">
        <v>9.1769330000003855</v>
      </c>
      <c r="E17" s="49" t="s">
        <v>39</v>
      </c>
      <c r="F17" s="182"/>
      <c r="I17">
        <f>52/312</f>
        <v>0.16666666666666666</v>
      </c>
    </row>
    <row r="18" spans="1:9" ht="17.399999999999999" x14ac:dyDescent="0.3">
      <c r="A18" s="49">
        <v>1316</v>
      </c>
      <c r="B18" s="49" t="s">
        <v>146</v>
      </c>
      <c r="C18" s="49"/>
      <c r="D18" s="55">
        <v>17.121960000000556</v>
      </c>
      <c r="E18" s="49" t="s">
        <v>39</v>
      </c>
      <c r="F18" s="182"/>
      <c r="I18">
        <f>52/312</f>
        <v>0.16666666666666666</v>
      </c>
    </row>
    <row r="19" spans="1:9" ht="18" thickBot="1" x14ac:dyDescent="0.35">
      <c r="A19" s="104"/>
      <c r="B19" s="104"/>
      <c r="C19" s="104"/>
      <c r="D19" s="8">
        <f>SUM(D14:D18)</f>
        <v>66.860596104439267</v>
      </c>
      <c r="E19" s="104"/>
      <c r="F19" s="182"/>
    </row>
    <row r="20" spans="1:9" ht="17.399999999999999" x14ac:dyDescent="0.3">
      <c r="C20" s="162" t="s">
        <v>56</v>
      </c>
      <c r="D20" s="167">
        <f>SUM(D4,D5,D6,D7,D8,D9,D10,D11,D12,D14,D15,D16,D17,D18)</f>
        <v>144.44519251309995</v>
      </c>
    </row>
    <row r="21" spans="1:9" ht="28.8" x14ac:dyDescent="0.3">
      <c r="C21" s="165" t="s">
        <v>961</v>
      </c>
      <c r="D21" s="166">
        <f>(SUM(I:I))/COUNTA(I:I)</f>
        <v>0.55128205128205143</v>
      </c>
    </row>
  </sheetData>
  <mergeCells count="9">
    <mergeCell ref="G2:H2"/>
    <mergeCell ref="A1:F1"/>
    <mergeCell ref="F4:F13"/>
    <mergeCell ref="F14:F19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57</vt:i4>
      </vt:variant>
    </vt:vector>
  </HeadingPairs>
  <TitlesOfParts>
    <vt:vector size="57" baseType="lpstr">
      <vt:lpstr>ALENCON SS</vt:lpstr>
      <vt:lpstr>ALENCON RDC</vt:lpstr>
      <vt:lpstr>AMIENS LOG RDC</vt:lpstr>
      <vt:lpstr>AMIENS LOG 1ER</vt:lpstr>
      <vt:lpstr>AMIENS MDD</vt:lpstr>
      <vt:lpstr>AMIENS CHU</vt:lpstr>
      <vt:lpstr>ARRAS LOG</vt:lpstr>
      <vt:lpstr>ARRAS MDD RDC</vt:lpstr>
      <vt:lpstr>ARRAS MDD 1ER</vt:lpstr>
      <vt:lpstr>BG BAT1 SS</vt:lpstr>
      <vt:lpstr>BG BAT1 RDC</vt:lpstr>
      <vt:lpstr>BG BAT1 1ER</vt:lpstr>
      <vt:lpstr>BG BAT2 RDC</vt:lpstr>
      <vt:lpstr>BG BAT2 1ER</vt:lpstr>
      <vt:lpstr>BG BAT2 2EME</vt:lpstr>
      <vt:lpstr>BG GARAGE RDC</vt:lpstr>
      <vt:lpstr>BG GARAGE 1ER</vt:lpstr>
      <vt:lpstr>CAEN SS</vt:lpstr>
      <vt:lpstr>CAEN RDC</vt:lpstr>
      <vt:lpstr>CAEN 1ER</vt:lpstr>
      <vt:lpstr>CHERBOURG</vt:lpstr>
      <vt:lpstr>CREIL RDC</vt:lpstr>
      <vt:lpstr>CREIL 1ER</vt:lpstr>
      <vt:lpstr>DIEPPE</vt:lpstr>
      <vt:lpstr>DUNKERQUE</vt:lpstr>
      <vt:lpstr>EVREUX</vt:lpstr>
      <vt:lpstr>HAZEBROUCK</vt:lpstr>
      <vt:lpstr>LE HAVRE SS</vt:lpstr>
      <vt:lpstr>LE HAVRE RDC</vt:lpstr>
      <vt:lpstr>LENS</vt:lpstr>
      <vt:lpstr>LILLE BELFORT RDC</vt:lpstr>
      <vt:lpstr>LILLE BELFORT 1ER</vt:lpstr>
      <vt:lpstr>LILLE BELFORT 2EME</vt:lpstr>
      <vt:lpstr>LILLE BELFORT 3EME</vt:lpstr>
      <vt:lpstr>LILLE BELFORT 4EME</vt:lpstr>
      <vt:lpstr>LILLE CHU SS</vt:lpstr>
      <vt:lpstr>LILLE CHU RDC</vt:lpstr>
      <vt:lpstr>LILLE MDD RDC</vt:lpstr>
      <vt:lpstr>LOOS QBD</vt:lpstr>
      <vt:lpstr>LOOS SIEGE SS</vt:lpstr>
      <vt:lpstr>LOOS SIEGE RDC</vt:lpstr>
      <vt:lpstr>LOOS SIEGE 1ER</vt:lpstr>
      <vt:lpstr>LOOS SIEGE 2EME</vt:lpstr>
      <vt:lpstr>LOOS SIEGE 3EME</vt:lpstr>
      <vt:lpstr>MONTIVILLIERS</vt:lpstr>
      <vt:lpstr>ROUEN</vt:lpstr>
      <vt:lpstr>ST LO RDC</vt:lpstr>
      <vt:lpstr>ST LO 1ER</vt:lpstr>
      <vt:lpstr>ST QUENTIN CH</vt:lpstr>
      <vt:lpstr>ST QUENTIN POMPIDOU</vt:lpstr>
      <vt:lpstr>SECLIN RDC</vt:lpstr>
      <vt:lpstr>SECLIN 1ER</vt:lpstr>
      <vt:lpstr>VALENCIENNES CH</vt:lpstr>
      <vt:lpstr>VALENCIENNES MDD RDC</vt:lpstr>
      <vt:lpstr>VALENCIENNES MDD 1ER</vt:lpstr>
      <vt:lpstr>VILLENEUVE ST GERMAIN</vt:lpstr>
      <vt:lpstr>Feuil1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Dirson</dc:creator>
  <cp:lastModifiedBy>CARLIER Isabelle</cp:lastModifiedBy>
  <cp:lastPrinted>2025-04-28T07:07:54Z</cp:lastPrinted>
  <dcterms:created xsi:type="dcterms:W3CDTF">2025-01-31T08:03:48Z</dcterms:created>
  <dcterms:modified xsi:type="dcterms:W3CDTF">2025-12-18T07:55:06Z</dcterms:modified>
</cp:coreProperties>
</file>